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hebathgateband.sharepoint.com/sites/bathgate/Shared Documents/Band Hall Sub Commitee/Financials/"/>
    </mc:Choice>
  </mc:AlternateContent>
  <xr:revisionPtr revIDLastSave="18" documentId="13_ncr:1_{C18AD8EA-C64F-41E4-A5D6-F6FDB81C4BCF}" xr6:coauthVersionLast="47" xr6:coauthVersionMax="47" xr10:uidLastSave="{1AA2D212-08F7-4DA0-8BDA-31F5BA11FA16}"/>
  <bookViews>
    <workbookView xWindow="-120" yWindow="-120" windowWidth="29040" windowHeight="17520" xr2:uid="{00000000-000D-0000-FFFF-FFFF00000000}"/>
  </bookViews>
  <sheets>
    <sheet name="Summary" sheetId="12" r:id="rId1"/>
    <sheet name="Bathgate Band Vol Hrs" sheetId="9" r:id="rId2"/>
    <sheet name="Event Impact" sheetId="13" r:id="rId3"/>
    <sheet name=" SROI - Year 1" sheetId="10" state="hidden" r:id="rId4"/>
  </sheets>
  <definedNames>
    <definedName name="_xlnm._FilterDatabase" localSheetId="2" hidden="1">'Event Impact'!$A$2:$H$58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0" l="1"/>
  <c r="N26" i="10"/>
  <c r="L27" i="10"/>
  <c r="N27" i="10"/>
  <c r="L28" i="10"/>
  <c r="N28" i="10"/>
  <c r="L29" i="10"/>
  <c r="N29" i="10"/>
  <c r="L30" i="10"/>
  <c r="N30" i="10"/>
  <c r="L31" i="10"/>
  <c r="N31" i="10"/>
  <c r="L32" i="10"/>
  <c r="N32" i="10"/>
  <c r="L33" i="10"/>
  <c r="N33" i="10"/>
  <c r="L34" i="10"/>
  <c r="N34" i="10"/>
  <c r="L35" i="10"/>
  <c r="N35" i="10"/>
  <c r="L36" i="10"/>
  <c r="N36" i="10"/>
  <c r="L37" i="10"/>
  <c r="N37" i="10"/>
  <c r="L38" i="10"/>
  <c r="N38" i="10"/>
  <c r="L39" i="10"/>
  <c r="N39" i="10"/>
  <c r="L40" i="10"/>
  <c r="N40" i="10"/>
  <c r="L41" i="10"/>
  <c r="N41" i="10"/>
  <c r="L42" i="10"/>
  <c r="N42" i="10"/>
  <c r="L25" i="10"/>
  <c r="N25" i="10"/>
  <c r="L3" i="10"/>
  <c r="N3" i="10"/>
  <c r="L4" i="10"/>
  <c r="N4" i="10"/>
  <c r="L5" i="10"/>
  <c r="N5" i="10"/>
  <c r="L6" i="10"/>
  <c r="N6" i="10"/>
  <c r="L7" i="10"/>
  <c r="N7" i="10"/>
  <c r="L8" i="10"/>
  <c r="N8" i="10"/>
  <c r="L9" i="10"/>
  <c r="N9" i="10"/>
  <c r="L10" i="10"/>
  <c r="N10" i="10"/>
  <c r="L12" i="10"/>
  <c r="N12" i="10"/>
  <c r="L13" i="10"/>
  <c r="N13" i="10"/>
  <c r="L14" i="10"/>
  <c r="N14" i="10"/>
  <c r="L15" i="10"/>
  <c r="N15" i="10"/>
  <c r="L16" i="10"/>
  <c r="N16" i="10"/>
  <c r="L17" i="10"/>
  <c r="N17" i="10"/>
  <c r="L18" i="10"/>
  <c r="N18" i="10"/>
  <c r="L19" i="10"/>
  <c r="N19" i="10"/>
  <c r="L11" i="10"/>
  <c r="N11" i="10"/>
  <c r="N43" i="10"/>
  <c r="N20" i="10"/>
  <c r="D8" i="12"/>
  <c r="D7" i="12"/>
  <c r="C59" i="13"/>
  <c r="D12" i="12"/>
  <c r="D59" i="13"/>
  <c r="B11" i="12"/>
  <c r="B13" i="12" s="1"/>
  <c r="H59" i="13"/>
  <c r="D4" i="12"/>
  <c r="C4" i="12"/>
  <c r="B4" i="12"/>
  <c r="D39" i="9"/>
  <c r="E38" i="9"/>
  <c r="G38" i="9"/>
  <c r="E37" i="9"/>
  <c r="G37" i="9"/>
  <c r="E36" i="9"/>
  <c r="G36" i="9"/>
  <c r="E35" i="9"/>
  <c r="G35" i="9"/>
  <c r="E34" i="9"/>
  <c r="G34" i="9"/>
  <c r="E33" i="9"/>
  <c r="G33" i="9"/>
  <c r="E32" i="9"/>
  <c r="G32" i="9"/>
  <c r="E31" i="9"/>
  <c r="E39" i="9"/>
  <c r="E27" i="9"/>
  <c r="G27" i="9"/>
  <c r="E26" i="9"/>
  <c r="G26" i="9"/>
  <c r="D26" i="9"/>
  <c r="E25" i="9"/>
  <c r="G25" i="9"/>
  <c r="E24" i="9"/>
  <c r="D24" i="9"/>
  <c r="E23" i="9"/>
  <c r="G23" i="9"/>
  <c r="E22" i="9"/>
  <c r="G22" i="9"/>
  <c r="D22" i="9"/>
  <c r="E21" i="9"/>
  <c r="G21" i="9"/>
  <c r="D21" i="9"/>
  <c r="E20" i="9"/>
  <c r="D20" i="9"/>
  <c r="G14" i="9"/>
  <c r="G15" i="9"/>
  <c r="G3" i="9"/>
  <c r="E4" i="9"/>
  <c r="D4" i="9"/>
  <c r="E5" i="9"/>
  <c r="D5" i="9"/>
  <c r="E6" i="9"/>
  <c r="D6" i="9"/>
  <c r="E7" i="9"/>
  <c r="D7" i="9"/>
  <c r="E8" i="9"/>
  <c r="D8" i="9"/>
  <c r="E9" i="9"/>
  <c r="D9" i="9"/>
  <c r="E10" i="9"/>
  <c r="D10" i="9"/>
  <c r="E11" i="9"/>
  <c r="D11" i="9"/>
  <c r="E12" i="9"/>
  <c r="D12" i="9"/>
  <c r="E13" i="9"/>
  <c r="D13" i="9"/>
  <c r="E14" i="9"/>
  <c r="D14" i="9"/>
  <c r="E15" i="9"/>
  <c r="D15" i="9"/>
  <c r="E3" i="9"/>
  <c r="D3" i="9"/>
  <c r="D9" i="12"/>
  <c r="D23" i="9"/>
  <c r="G24" i="9"/>
  <c r="E28" i="9"/>
  <c r="D25" i="9"/>
  <c r="D27" i="9"/>
  <c r="D28" i="9"/>
  <c r="G31" i="9"/>
  <c r="G39" i="9"/>
  <c r="G20" i="9"/>
  <c r="G28" i="9"/>
  <c r="D16" i="9"/>
  <c r="G12" i="9"/>
  <c r="E16" i="9"/>
  <c r="C3" i="12"/>
  <c r="G13" i="9"/>
  <c r="G11" i="9"/>
  <c r="G10" i="9"/>
  <c r="G9" i="9"/>
  <c r="G8" i="9"/>
  <c r="G7" i="9"/>
  <c r="G6" i="9"/>
  <c r="G5" i="9"/>
  <c r="G4" i="9"/>
  <c r="C5" i="12"/>
  <c r="B3" i="12"/>
  <c r="B5" i="12"/>
  <c r="G16" i="9"/>
  <c r="D3" i="12"/>
  <c r="D5" i="12"/>
  <c r="D11" i="12" l="1"/>
  <c r="D13" i="12" s="1"/>
  <c r="D14" i="12"/>
</calcChain>
</file>

<file path=xl/sharedStrings.xml><?xml version="1.0" encoding="utf-8"?>
<sst xmlns="http://schemas.openxmlformats.org/spreadsheetml/2006/main" count="586" uniqueCount="325">
  <si>
    <t>Year 1 2026 - Band Members</t>
  </si>
  <si>
    <t>West Lothian Priorities (1 - 5)</t>
  </si>
  <si>
    <t>Project Activities Outcomes</t>
  </si>
  <si>
    <t>Key Indicators/measures</t>
  </si>
  <si>
    <t>No of Individuals</t>
  </si>
  <si>
    <t>Frequency of Indicators/measures per year</t>
  </si>
  <si>
    <t>Value of Indicators/measures (£)</t>
  </si>
  <si>
    <t>Total Annual Value of Outcomes (£)</t>
  </si>
  <si>
    <t>Proportion of Deadweight % (Activity that may have happened anyway)</t>
  </si>
  <si>
    <t>Community Benefit Value</t>
  </si>
  <si>
    <t>Evidence of Indicator</t>
  </si>
  <si>
    <t>Justification for Value of Indicators/measures (£)</t>
  </si>
  <si>
    <t>Priority 1: Raising educational attainment</t>
  </si>
  <si>
    <t>Increased confidence and self-esteem</t>
  </si>
  <si>
    <t>Participant self-assessment surveys</t>
  </si>
  <si>
    <t xml:space="preserve">Completed self-assessment surveys, tutor feedback summaries  </t>
  </si>
  <si>
    <t xml:space="preserve">Based on TOMs NT8 proxy for school engagement (£14.80/hour); reflects light-touch confidence building  </t>
  </si>
  <si>
    <t>Improved communication skills</t>
  </si>
  <si>
    <t>Tutor observations, peer feedback</t>
  </si>
  <si>
    <t xml:space="preserve">Tutor observation logs, peer feedback forms, session notes  </t>
  </si>
  <si>
    <t xml:space="preserve">Same TOMs NT8 proxy; tutor-led communication development with moderate frequency  </t>
  </si>
  <si>
    <t>Educational progression in music</t>
  </si>
  <si>
    <t>Progression through music grades</t>
  </si>
  <si>
    <t xml:space="preserve">Music tutor records, grade certificates, progression tracking sheets  </t>
  </si>
  <si>
    <t xml:space="preserve">TOMs NT9 proxy for Level 2–4 qualification attainment; reflects structured progression and accreditation  </t>
  </si>
  <si>
    <t>Youth aspiration and resilience</t>
  </si>
  <si>
    <t>Participant goal-setting and reflection</t>
  </si>
  <si>
    <t xml:space="preserve">Written goal-setting forms, tutor reflection notes, participant journals  </t>
  </si>
  <si>
    <t xml:space="preserve">TOMs NT7 mentoring proxy (£100.33/hour); aspiration and resilience through guided reflection  </t>
  </si>
  <si>
    <t>Priority 2: Strengthening care and support for children, adults and older people</t>
  </si>
  <si>
    <t>Improved mental wellbeing (reduced stress, anxiety, depression)</t>
  </si>
  <si>
    <t>Wellbeing surveys, participant feedback</t>
  </si>
  <si>
    <t xml:space="preserve">Completed wellbeing surveys, participant testimonials, engagement logs  </t>
  </si>
  <si>
    <t xml:space="preserve">Same TOMs NT7 proxy; wellbeing improvement via sustained engagement and feedback  </t>
  </si>
  <si>
    <t>Improved physical health (breathing, lung capacity, posture)</t>
  </si>
  <si>
    <t>Tutor observations, participant feedback</t>
  </si>
  <si>
    <t xml:space="preserve">Instructor observation sheets, participant reflection forms, physical health tracking notes  </t>
  </si>
  <si>
    <t xml:space="preserve">HACT proxy for physical health improvement through arts participation; moderate impact  </t>
  </si>
  <si>
    <t>Reduction in social isolation and loneliness</t>
  </si>
  <si>
    <t>Attendance records, repeat engagement</t>
  </si>
  <si>
    <t xml:space="preserve">Attendance logs, repeat engagement records, participant quotes  </t>
  </si>
  <si>
    <t xml:space="preserve">UCD proxy for loneliness interventions; repeat engagement and social connection  </t>
  </si>
  <si>
    <t>Intergenerational activity</t>
  </si>
  <si>
    <t>Number of joint sessions/events</t>
  </si>
  <si>
    <t xml:space="preserve">Event logs, session photos, participant feedback forms  </t>
  </si>
  <si>
    <t xml:space="preserve">SROI reports on intergenerational cohesion; moderate frequency and inclusive impact  </t>
  </si>
  <si>
    <t>Priority 3: Investing in skills and jobs</t>
  </si>
  <si>
    <t>Hours committed through volunteering</t>
  </si>
  <si>
    <t>Hours committed by Youth Band management team per month</t>
  </si>
  <si>
    <t xml:space="preserve">Volunteer timesheets, monthly commitment logs, role descriptions  </t>
  </si>
  <si>
    <t xml:space="preserve">West Lothian average wage (£31k/year ≈ £16/hour); aligned with TOMs NT8 volunteering proxy  </t>
  </si>
  <si>
    <t>Hours committed by Bathgate Band management team committee per month</t>
  </si>
  <si>
    <t xml:space="preserve">Volunteer timesheets, committee activity logs, monthly contribution records  </t>
  </si>
  <si>
    <t>Improved time management, discipline, and responsibility</t>
  </si>
  <si>
    <t>Participant feedback, tutor observations</t>
  </si>
  <si>
    <t xml:space="preserve">Participant reflection forms, tutor observation notes, rehearsal attendance records  </t>
  </si>
  <si>
    <t>Scaled from TOMs NT9 (£246.39) to reflect informal music progression and skill-building through Youth Band participation. Young people engage in structured rehearsals, goal-setting, and mentoring, but without formal accreditation. £100 aligns with HACT values for aspiration and confidence development, offering a proportionate and funder-defensible valuation.</t>
  </si>
  <si>
    <t>Skills for employability</t>
  </si>
  <si>
    <t>Progression to training, volunteering, or work</t>
  </si>
  <si>
    <t xml:space="preserve">Follow-up surveys, case study documentation, progression tracking logs  </t>
  </si>
  <si>
    <t xml:space="preserve">TOMs NT9 proxy for employability progression via formal training; high social and economic value  </t>
  </si>
  <si>
    <t>Priority 4: Helping to create strong and sustainable communities</t>
  </si>
  <si>
    <t>Community pride and civic events</t>
  </si>
  <si>
    <t>Number of civic performances/events</t>
  </si>
  <si>
    <t xml:space="preserve">Event records, media coverage archives, civic engagement summaries  </t>
  </si>
  <si>
    <t xml:space="preserve">SROI proxy for civic engagement and public-facing performances; moderate frequency  </t>
  </si>
  <si>
    <t>Cultural enrichment and access to music</t>
  </si>
  <si>
    <t>Programme reach and diversity</t>
  </si>
  <si>
    <t xml:space="preserve">Participation logs, demographic breakdowns, feedback forms  </t>
  </si>
  <si>
    <t xml:space="preserve">HACT proxy for cultural participation and inclusion; broad programme reach and diversity  </t>
  </si>
  <si>
    <t>Cultural heritage (brass band traditions)</t>
  </si>
  <si>
    <t>Number of heritage-based sessions/events</t>
  </si>
  <si>
    <t xml:space="preserve">Event logs, historical documentation, heritage session records  </t>
  </si>
  <si>
    <t xml:space="preserve">SROI proxy for heritage-based engagement; preservation of local identity and traditions  </t>
  </si>
  <si>
    <t>Priority 5: Tackling homelessness, poverty and inequality</t>
  </si>
  <si>
    <t>Reduced anti-social behaviour (youth diversion)</t>
  </si>
  <si>
    <t>Engagement of at-risk youth</t>
  </si>
  <si>
    <t xml:space="preserve">Youth worker feedback forms, attendance records, engagement tracking sheets  </t>
  </si>
  <si>
    <t>HACT Social Value Bank proxy for youth engagement and mentoring; reflects sustained participation and moderate behavioural impact over 24 sessions annually</t>
  </si>
  <si>
    <t>Improved access to music and cultural participation</t>
  </si>
  <si>
    <t>Number of participants from priority groups</t>
  </si>
  <si>
    <t xml:space="preserve">Demographic data, participant testimonials, inclusion tracking logs  </t>
  </si>
  <si>
    <t xml:space="preserve">HACT proxy for inclusion and access to arts for priority groups; strong equity and wellbeing outcomes  </t>
  </si>
  <si>
    <t>Total Direct Community Benefit Value</t>
  </si>
  <si>
    <t>Year 1 2026 - Outreach Programme</t>
  </si>
  <si>
    <t>Programme Strand</t>
  </si>
  <si>
    <t>Activity</t>
  </si>
  <si>
    <t>Target Audience</t>
  </si>
  <si>
    <t>Delivery Lead</t>
  </si>
  <si>
    <t>Linked West Lothian Priorities (1–5)</t>
  </si>
  <si>
    <t>Primary Outcomes Supported</t>
  </si>
  <si>
    <t>Public Performances</t>
  </si>
  <si>
    <t>Processions &amp; Civic Events</t>
  </si>
  <si>
    <t>General public</t>
  </si>
  <si>
    <t>Bathgate Band</t>
  </si>
  <si>
    <t>Civic pride, cultural enrichment</t>
  </si>
  <si>
    <t xml:space="preserve">Event attendance records, media coverage analysis, post-event feedback summaries  </t>
  </si>
  <si>
    <t xml:space="preserve">Event attendance logs, media coverage archives, post-event feedback forms  </t>
  </si>
  <si>
    <t xml:space="preserve">Low-cost proxy for civic engagement; benchmarked via Social Value UK reports and SROI studies  </t>
  </si>
  <si>
    <t>Full Band seasonal concerts</t>
  </si>
  <si>
    <t>Cultural heritage, community cohesion</t>
  </si>
  <si>
    <t xml:space="preserve">Ticketing platform data, structured audience surveys, repeat attendance tracking  </t>
  </si>
  <si>
    <t xml:space="preserve">Ticketing platform exports, anonymized survey results, attendance tracking sheets  </t>
  </si>
  <si>
    <t xml:space="preserve">Moderate cultural engagement; ticketed events with repeat attendance; aligned with HACT cultural proxies  </t>
  </si>
  <si>
    <t>Pop-up ensemble performances</t>
  </si>
  <si>
    <t>Local residents</t>
  </si>
  <si>
    <t>Small ensemble coordinator</t>
  </si>
  <si>
    <t>Community engagement, reduced isolation</t>
  </si>
  <si>
    <t xml:space="preserve">Attendance logs, follow-up engagement records, informal participant feedback forms  </t>
  </si>
  <si>
    <t xml:space="preserve">Sign-in sheets, follow-up engagement logs, scanned feedback forms  </t>
  </si>
  <si>
    <t xml:space="preserve">High-frequency community engagement; reduced isolation; supported by Impact Evaluation Standard (IES) and Unit Cost Database (UCD)  </t>
  </si>
  <si>
    <t>Youth Band showcases</t>
  </si>
  <si>
    <t>Families, young people</t>
  </si>
  <si>
    <t>Youth Band lead</t>
  </si>
  <si>
    <t>Confidence, aspiration, employability</t>
  </si>
  <si>
    <t xml:space="preserve">Tutor performance logs, participant reflection forms, family feedback surveys  </t>
  </si>
  <si>
    <t xml:space="preserve">Tutor logs, completed reflection templates, family feedback summaries  </t>
  </si>
  <si>
    <t xml:space="preserve">Youth development through performance; confidence and aspiration; supported by WELLBY via MeasureUp and HACT  </t>
  </si>
  <si>
    <t xml:space="preserve">Tutor observation sheets, participant self-assessment forms, skill progression tracking  </t>
  </si>
  <si>
    <t xml:space="preserve">Tutor observation records, self-assessment forms, skill tracking spreadsheets  </t>
  </si>
  <si>
    <t xml:space="preserve">Same as above; employability and soft skills; aligned with IES and HACT volunteering metrics  </t>
  </si>
  <si>
    <t>Workshops</t>
  </si>
  <si>
    <t>Brass &amp; percussion sessions</t>
  </si>
  <si>
    <t>All ages</t>
  </si>
  <si>
    <t>Workshop facilitator</t>
  </si>
  <si>
    <t>Skill development, mental wellbeing</t>
  </si>
  <si>
    <t xml:space="preserve">Registration forms, participant feedback surveys, follow-up interest logs  </t>
  </si>
  <si>
    <t xml:space="preserve">Registration forms, digital feedback surveys, follow-up interest logs  </t>
  </si>
  <si>
    <t xml:space="preserve">Skill-building and wellbeing; tutor-led sessions; supported by HACT and WELLBY methodology  </t>
  </si>
  <si>
    <t xml:space="preserve">Attendance records, behavioural observation logs, participant reflection journals  </t>
  </si>
  <si>
    <t xml:space="preserve">Attendance registers, behaviour observation sheets, participant journals  </t>
  </si>
  <si>
    <t xml:space="preserve">Same as above; mental health and inclusion; validated via UCD and Social Value UK reports  </t>
  </si>
  <si>
    <t>Try-an-Instrument days</t>
  </si>
  <si>
    <t>New participants</t>
  </si>
  <si>
    <t>Outreach coordinator</t>
  </si>
  <si>
    <t>Access to music, inclusion</t>
  </si>
  <si>
    <t xml:space="preserve">Mentor session logs, goal-setting records, progression tracking sheets  </t>
  </si>
  <si>
    <t xml:space="preserve">Mentor logs, goal-setting templates, progression tracking records  </t>
  </si>
  <si>
    <t xml:space="preserve">Introductory engagement; inclusion and access; light-touch proxy supported by HACT and MeasureUp  </t>
  </si>
  <si>
    <t xml:space="preserve">Care staff feedback forms, resident engagement logs, observational notes  </t>
  </si>
  <si>
    <t xml:space="preserve">Care staff feedback forms, resident engagement logs, session observation notes  </t>
  </si>
  <si>
    <t xml:space="preserve">Same as above; priority group inclusion; aligned with Social Value UK equity benchmarks  </t>
  </si>
  <si>
    <t>Holiday programmes</t>
  </si>
  <si>
    <t>Young people</t>
  </si>
  <si>
    <t>Youth engagement lead</t>
  </si>
  <si>
    <t>Youth engagement, reduced anti-social behaviour</t>
  </si>
  <si>
    <t xml:space="preserve">Resident feedback forms, care staff input records, session observation notes  </t>
  </si>
  <si>
    <t xml:space="preserve">Resident feedback forms, care staff input sheets, facilitator observation notes  </t>
  </si>
  <si>
    <t xml:space="preserve">Youth diversion and engagement; measurable behavioural impact; proxy from UCD and IES  </t>
  </si>
  <si>
    <t xml:space="preserve">Session reflection forms, participant interviews, attendance records  </t>
  </si>
  <si>
    <t xml:space="preserve">Completed reflection forms, interview transcripts, attendance records  </t>
  </si>
  <si>
    <t xml:space="preserve">Same as above; wellbeing and social support; validated via SROI and HACT youth engagement proxies  </t>
  </si>
  <si>
    <t>Mentorship programme</t>
  </si>
  <si>
    <t>Youth Band members</t>
  </si>
  <si>
    <t>Senior band mentors</t>
  </si>
  <si>
    <t>Mentor logs, goal-setting records, progression tracking</t>
  </si>
  <si>
    <t xml:space="preserve">Mentor logs, goal-setting records, progression tracking  </t>
  </si>
  <si>
    <t xml:space="preserve">Mentorship and progression; high-impact youth development; supported by WELLBY and HACT skill-building proxies  </t>
  </si>
  <si>
    <t xml:space="preserve">Same as above; employability and resilience; benchmarked via IES and Social Value UK reports  </t>
  </si>
  <si>
    <t>Care Home Engagement</t>
  </si>
  <si>
    <t>Rotational performances</t>
  </si>
  <si>
    <t>Older adults, care staff</t>
  </si>
  <si>
    <t>Ensemble coordinator</t>
  </si>
  <si>
    <t>Reduced isolation, wellbeing</t>
  </si>
  <si>
    <t>Care staff feedback, resident engagement logs</t>
  </si>
  <si>
    <t xml:space="preserve">Care staff feedback, resident engagement logs  </t>
  </si>
  <si>
    <t xml:space="preserve">Rotational performances; reduced isolation and wellbeing; proxy supported by HACT and UCD  </t>
  </si>
  <si>
    <t xml:space="preserve">Same as above; civic cohesion and inclusion; aligned with Social Value UK heritage and wellbeing proxies  </t>
  </si>
  <si>
    <t>Interactive music sessions</t>
  </si>
  <si>
    <t>Care home residents</t>
  </si>
  <si>
    <t>Youth Band &amp; volunteers</t>
  </si>
  <si>
    <t>Reminiscence, emotional connection</t>
  </si>
  <si>
    <t>Observational notes, resident feedback, care staff input</t>
  </si>
  <si>
    <t xml:space="preserve">Observational notes, resident feedback, care staff input  </t>
  </si>
  <si>
    <t xml:space="preserve">Emotional connection and reminiscence; moderate frequency; supported by WELLBY and SROI reports  </t>
  </si>
  <si>
    <t>Youth-led visits</t>
  </si>
  <si>
    <t>Intergenerational groups</t>
  </si>
  <si>
    <t>Empathy, intergenerational bonding</t>
  </si>
  <si>
    <t>Session reflections, participant interviews, attendance</t>
  </si>
  <si>
    <t xml:space="preserve">Session logs, participant interviews, attendance records  </t>
  </si>
  <si>
    <t xml:space="preserve">Intergenerational bonding; empathy and inclusion; high-impact proxy validated via MeasureUp and HACT  </t>
  </si>
  <si>
    <t xml:space="preserve">Same as above; civic and community cohesion; supported by Social Value UK and IES frameworks  </t>
  </si>
  <si>
    <t>Total In-Direct Community Benefit Value</t>
  </si>
  <si>
    <t>Bathgate Band Community Impact Assessment</t>
  </si>
  <si>
    <t>Benefit Area
Volunteer Hours</t>
  </si>
  <si>
    <t>Average Hours (Per Month)</t>
  </si>
  <si>
    <t>Total Hours Committed Per Annum</t>
  </si>
  <si>
    <t>Total Benefit
in Kind
(£)</t>
  </si>
  <si>
    <t>Assumptions</t>
  </si>
  <si>
    <t>Management Volunteer Hours</t>
  </si>
  <si>
    <t>Calculated based on a volunteer hour at £17.71 (the average wage in West Lothian)</t>
  </si>
  <si>
    <t>Youth Development Management 
Volunteer Hours</t>
  </si>
  <si>
    <t>SUBTOTAL</t>
  </si>
  <si>
    <t>ONS Earnings Dataset </t>
  </si>
  <si>
    <t>Wellbeing 
Benefit Area</t>
  </si>
  <si>
    <t>No of Member</t>
  </si>
  <si>
    <t>Wellbeing
Value
(£)</t>
  </si>
  <si>
    <t>Bathgate Band Members</t>
  </si>
  <si>
    <t>Calculated based on the DCMS £1,000/year wellbeing value for regular cultural engagement</t>
  </si>
  <si>
    <t>Bathgate Youth Band Members</t>
  </si>
  <si>
    <t>Frontier Economics research for DCMS </t>
  </si>
  <si>
    <t>Community Impact
Benefit Area</t>
  </si>
  <si>
    <t>No of Attendees across all events</t>
  </si>
  <si>
    <t>Cultural Engagement Value (£)</t>
  </si>
  <si>
    <t>Community Impact (Events)</t>
  </si>
  <si>
    <t xml:space="preserve">While not formally published by DCMS or EventScotland, £5–£10 per attendee range is commonly used in local authority and third-sector evaluations to estimate the social value of one-off or casual cultural engagement. </t>
  </si>
  <si>
    <t>TOTAL</t>
  </si>
  <si>
    <t>Bathgate Band Committee Volunteering Hours</t>
  </si>
  <si>
    <t>Volunteer Name</t>
  </si>
  <si>
    <t>Role</t>
  </si>
  <si>
    <t>Hours Committed         (Per Week)</t>
  </si>
  <si>
    <t>Total Hours Committed Per Annum (over 48 wks)</t>
  </si>
  <si>
    <t>Volunteer Rate
(£)</t>
  </si>
  <si>
    <t>Total Benefit in Kind
(£)</t>
  </si>
  <si>
    <t>Gerry Duggan</t>
  </si>
  <si>
    <t>President (Trustee)</t>
  </si>
  <si>
    <t>Derek Brown</t>
  </si>
  <si>
    <t>Vice President (Trustee)</t>
  </si>
  <si>
    <t>Lindsay Green</t>
  </si>
  <si>
    <t>Treasurer (Trustee)</t>
  </si>
  <si>
    <t>Scott Logan</t>
  </si>
  <si>
    <t>Secertary (Trustee)</t>
  </si>
  <si>
    <t>Jackie Brown</t>
  </si>
  <si>
    <t>Child Protection Officer</t>
  </si>
  <si>
    <t>Brian Walker</t>
  </si>
  <si>
    <t>Librarian</t>
  </si>
  <si>
    <t>Chrissie Stitt</t>
  </si>
  <si>
    <t>General Committee</t>
  </si>
  <si>
    <t>Emma Brown</t>
  </si>
  <si>
    <t>James Comerford</t>
  </si>
  <si>
    <t>General Committee (Band Historian)</t>
  </si>
  <si>
    <t>Lauren Downs</t>
  </si>
  <si>
    <t>Lori Smith</t>
  </si>
  <si>
    <t>Qaila Sarwar</t>
  </si>
  <si>
    <t>Tracey Dudgeon</t>
  </si>
  <si>
    <t>Bathgate Youth Development Programme</t>
  </si>
  <si>
    <t>Total Annual Benefit in Kind
(£)</t>
  </si>
  <si>
    <t>President</t>
  </si>
  <si>
    <t>Vice President (Tutor)</t>
  </si>
  <si>
    <t>Andrew Gerrard</t>
  </si>
  <si>
    <t>Treasurer</t>
  </si>
  <si>
    <t xml:space="preserve">Secertary </t>
  </si>
  <si>
    <t>Maria Brett</t>
  </si>
  <si>
    <t>General Committee (Tutor)</t>
  </si>
  <si>
    <t>Learning Events</t>
  </si>
  <si>
    <t>Location</t>
  </si>
  <si>
    <t>Participants</t>
  </si>
  <si>
    <t>Frequency 
per annum</t>
  </si>
  <si>
    <t xml:space="preserve">Total Hours Committed Per Annum </t>
  </si>
  <si>
    <t>Benefit Rate
(£)</t>
  </si>
  <si>
    <t>WLC Priorites</t>
  </si>
  <si>
    <t>Weekly Rehearsal</t>
  </si>
  <si>
    <t>Livingston</t>
  </si>
  <si>
    <t>Raising educational attainment
Investing in skills and jobs</t>
  </si>
  <si>
    <t>Brass Workshops</t>
  </si>
  <si>
    <t>Percussion Workshops</t>
  </si>
  <si>
    <t>Bathgate Band Community Event Impact</t>
  </si>
  <si>
    <t>Title</t>
  </si>
  <si>
    <t>Date</t>
  </si>
  <si>
    <t>Musicians</t>
  </si>
  <si>
    <t>Est. Audience</t>
  </si>
  <si>
    <t>Town/City</t>
  </si>
  <si>
    <t>Band</t>
  </si>
  <si>
    <t>WLC Priorities</t>
  </si>
  <si>
    <t>Community Benefit</t>
  </si>
  <si>
    <t>Christmas Concert</t>
  </si>
  <si>
    <t>Bathgate</t>
  </si>
  <si>
    <t>Bathgate Band;#Bathgate Youth Band</t>
  </si>
  <si>
    <t>4. Helping to Create Strong and Sustainable Communities;#1. Raising Educational Attainment;#3. Investing in Skills and Jobs</t>
  </si>
  <si>
    <t>East Calder Torchlight Procession</t>
  </si>
  <si>
    <t>East Calder</t>
  </si>
  <si>
    <t>4. Helping to Create Strong and Sustainable Communities</t>
  </si>
  <si>
    <t>Scottish Open</t>
  </si>
  <si>
    <t>Perth</t>
  </si>
  <si>
    <t>Remembrance Parade</t>
  </si>
  <si>
    <t>Concert with Broxburn Sings</t>
  </si>
  <si>
    <t>Broxburn</t>
  </si>
  <si>
    <t>October Fest</t>
  </si>
  <si>
    <t>Fife Charities Band Association Contest</t>
  </si>
  <si>
    <t>Kirkcaldy</t>
  </si>
  <si>
    <t>Korean War Memorial</t>
  </si>
  <si>
    <t>Linlithgow &amp; Linlithgow Bridge Gala Day</t>
  </si>
  <si>
    <t>Linlithgow</t>
  </si>
  <si>
    <t>Linlithgow Marches</t>
  </si>
  <si>
    <t>Bathgate Procession</t>
  </si>
  <si>
    <t>Rosemount Gardens Care Home</t>
  </si>
  <si>
    <t>4. Helping to Create Strong and Sustainable Communities;#2. Strengthening Care and Support for Children, Adults and Older People</t>
  </si>
  <si>
    <t>Bathgate Principals Houses</t>
  </si>
  <si>
    <t>Brass at Beamish</t>
  </si>
  <si>
    <t>Beamish Museum, DH9</t>
  </si>
  <si>
    <t>Brass in the Steelyard</t>
  </si>
  <si>
    <t>Bathgate Youth Band</t>
  </si>
  <si>
    <t>Conductors Workshop</t>
  </si>
  <si>
    <t>Conductors Workshop Concert</t>
  </si>
  <si>
    <t>Bathgate High Bowling Green Opening Day</t>
  </si>
  <si>
    <t>Ryan Quigley Concert</t>
  </si>
  <si>
    <t>Glasgow</t>
  </si>
  <si>
    <t>Scottish Brass Band Championships</t>
  </si>
  <si>
    <t>Open Rehearsal</t>
  </si>
  <si>
    <t>4. Helping to Create Strong and Sustainable Communities;#3. Investing in Skills and Jobs</t>
  </si>
  <si>
    <t>Wedding</t>
  </si>
  <si>
    <t>Edinburgh</t>
  </si>
  <si>
    <t>4. Helping to Create Strong and Sustainable Communities;#2. Strengthening Care and Support for Children, Adults and Older People;#5. Tackling Homelessness, Poverty and Inequality</t>
  </si>
  <si>
    <t>Children's Nativity Play</t>
  </si>
  <si>
    <t>Christmas Carols @ Morrisons</t>
  </si>
  <si>
    <t>Christmas Carolling @ Bridgehouse Hall</t>
  </si>
  <si>
    <t>Bridgecastle</t>
  </si>
  <si>
    <t>Christmas Carols @ Livingston Designer Outlet</t>
  </si>
  <si>
    <t>Brucefield House Care Home</t>
  </si>
  <si>
    <t>Whitburn</t>
  </si>
  <si>
    <t>Christmas Carols @ Tesco</t>
  </si>
  <si>
    <t>Bathgate Christmas Lights Switch On</t>
  </si>
  <si>
    <t>Christmas Day Service</t>
  </si>
  <si>
    <t>Uddingston Concert</t>
  </si>
  <si>
    <t>Uddingston</t>
  </si>
  <si>
    <t>Scottish Festival of Brass Youth Championships</t>
  </si>
  <si>
    <t>Concert with Linlithgow Strings Orchestra</t>
  </si>
  <si>
    <t>East Calder Gala Day</t>
  </si>
  <si>
    <t>Bo'ness Fair</t>
  </si>
  <si>
    <t>Bo'ness</t>
  </si>
  <si>
    <t>Meadowvale Care Home</t>
  </si>
  <si>
    <t>Fife Brass Band Festival</t>
  </si>
  <si>
    <t>Lochgelly</t>
  </si>
  <si>
    <t>TOTALS</t>
  </si>
  <si>
    <t>Event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</si>
</sst>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_-;\-[$£-809]* #,##0_-;_-[$£-809]* &quot;-&quot;_-;_-@_-"/>
    <numFmt numFmtId="165" formatCode="_-&quot;£&quot;* #,##0_-;\-&quot;£&quot;* #,##0_-;_-&quot;£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8" fontId="0" fillId="0" borderId="4" xfId="0" applyNumberFormat="1" applyBorder="1" applyAlignment="1">
      <alignment horizontal="center" vertical="center"/>
    </xf>
    <xf numFmtId="8" fontId="0" fillId="0" borderId="5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4" fontId="3" fillId="2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0" fillId="0" borderId="12" xfId="0" applyNumberFormat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5" borderId="11" xfId="0" applyNumberFormat="1" applyFill="1" applyBorder="1" applyAlignment="1">
      <alignment horizontal="left" vertical="center"/>
    </xf>
    <xf numFmtId="49" fontId="0" fillId="5" borderId="12" xfId="0" applyNumberFormat="1" applyFill="1" applyBorder="1" applyAlignment="1">
      <alignment horizontal="left" vertical="center"/>
    </xf>
    <xf numFmtId="164" fontId="0" fillId="5" borderId="12" xfId="0" applyNumberForma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164" fontId="0" fillId="0" borderId="12" xfId="0" applyNumberFormat="1" applyBorder="1" applyAlignment="1">
      <alignment horizontal="left" vertical="center"/>
    </xf>
    <xf numFmtId="164" fontId="0" fillId="0" borderId="13" xfId="0" applyNumberFormat="1" applyBorder="1" applyAlignment="1">
      <alignment horizontal="left" vertical="center"/>
    </xf>
    <xf numFmtId="0" fontId="7" fillId="4" borderId="12" xfId="0" applyFont="1" applyFill="1" applyBorder="1" applyAlignment="1">
      <alignment horizontal="center" vertical="center" wrapText="1"/>
    </xf>
    <xf numFmtId="14" fontId="0" fillId="5" borderId="12" xfId="0" applyNumberFormat="1" applyFill="1" applyBorder="1" applyAlignment="1">
      <alignment horizontal="center" vertical="center"/>
    </xf>
    <xf numFmtId="3" fontId="0" fillId="5" borderId="12" xfId="0" applyNumberFormat="1" applyFill="1" applyBorder="1" applyAlignment="1">
      <alignment horizontal="center" vertical="center"/>
    </xf>
    <xf numFmtId="49" fontId="0" fillId="5" borderId="12" xfId="0" applyNumberFormat="1" applyFill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65" fontId="3" fillId="6" borderId="8" xfId="0" applyNumberFormat="1" applyFont="1" applyFill="1" applyBorder="1" applyAlignment="1">
      <alignment horizontal="left" vertical="center"/>
    </xf>
    <xf numFmtId="1" fontId="3" fillId="6" borderId="8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vertical="center"/>
    </xf>
    <xf numFmtId="4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3" fontId="0" fillId="0" borderId="0" xfId="0" applyNumberFormat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3" fontId="7" fillId="7" borderId="1" xfId="0" applyNumberFormat="1" applyFont="1" applyFill="1" applyBorder="1" applyAlignment="1">
      <alignment horizontal="center" vertical="center" wrapText="1"/>
    </xf>
    <xf numFmtId="44" fontId="7" fillId="7" borderId="1" xfId="0" applyNumberFormat="1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44" fontId="9" fillId="7" borderId="8" xfId="0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44" fontId="9" fillId="7" borderId="10" xfId="0" applyNumberFormat="1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44" fontId="9" fillId="7" borderId="7" xfId="0" applyNumberFormat="1" applyFont="1" applyFill="1" applyBorder="1" applyAlignment="1">
      <alignment horizontal="center" vertical="center"/>
    </xf>
    <xf numFmtId="8" fontId="0" fillId="0" borderId="6" xfId="0" applyNumberFormat="1" applyBorder="1" applyAlignment="1">
      <alignment horizontal="center" vertical="center"/>
    </xf>
    <xf numFmtId="8" fontId="1" fillId="0" borderId="2" xfId="0" applyNumberFormat="1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2" name="Picture 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11AA2C3-7C7C-47A6-A044-44549A02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3" name="Picture 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5ECE3E8-ACF0-4C46-8E62-25520BCE7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315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4" name="Picture 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2CCC28B-7575-44C3-B97F-9B5F689F5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5" name="Picture 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85D376B-E944-4CCE-B954-A8ECB8DE7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6" name="Picture 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0DB59A6-80A2-4CD0-A4BA-E9146A567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7" name="Picture 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0B9FE88-142C-4BEB-B65F-F7F63D8E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8" name="Picture 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DE2D528-FF8E-4C27-9F22-8D44E38A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9" name="Picture 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A2FF6F1-12C7-4FDC-8AA8-6F170033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10" name="Picture 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97E0749-7B65-46A6-ADED-6488E4C92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11" name="Picture 1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4FF7680-298A-449A-9A93-BBA25AA86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12" name="Picture 1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04B11C2-6802-417A-A83B-A895C1D84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13" name="Picture 1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CEA71FF-A48D-4518-8CEB-F9D09117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14" name="Picture 1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81EFC8E-EF8B-487D-BB48-49C1A050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15" name="Picture 1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B2E86A7-34F6-4631-8DD7-971866FC0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16" name="Picture 1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9486925-1099-4CF9-98C8-F41F9FEB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17" name="Picture 1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66CC7E01-01C4-44C7-8E80-8AF65A77D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18" name="Picture 1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4498D49-7418-4EC4-8DC3-2B001C92A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19" name="Picture 1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29A67D0-3733-49B7-832B-43CCE8D4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20" name="Picture 1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DE329D0-FCEC-4596-9EB1-D2117C7E1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21" name="Picture 2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9D975B0-FD6D-49AE-899E-DC41E0CA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22" name="Picture 2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A387AAB-6883-4EB7-A60D-15BF1B12A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23" name="Picture 2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497CDF2-FAB4-49EB-B983-107DD0093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24" name="Picture 2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D4B9416-D11E-4B1B-9722-CFEB6D63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25" name="Picture 2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46461F2-9551-4EFA-A4DD-7EA4BC86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26" name="Picture 2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FC4D4AC-263E-49BF-8A99-7E2974C09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27" name="Picture 2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E06F277-9A0C-4C22-B444-B2B333170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28" name="Picture 2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124A49A-FE62-4B52-A0B1-944781E9F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29" name="Picture 2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33B3CC2-A0DD-4026-B945-6FC6A47F4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30" name="Picture 2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BCB16AB-1260-4606-82FF-A06DA8A88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31" name="Picture 3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BF2C140-2279-4B4B-B05D-C868557E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32" name="Picture 3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C525DB4-B9F5-4F3E-8A5D-5930B895A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33" name="Picture 3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3AB7E95-72F6-40B2-9C6E-A121F2D80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34" name="Picture 3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DE668BE-418C-4C32-A068-026E9018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35" name="Picture 3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FD8ED38-51EA-4EC5-BC6D-9FBDF4B2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38100</xdr:colOff>
      <xdr:row>1</xdr:row>
      <xdr:rowOff>0</xdr:rowOff>
    </xdr:from>
    <xdr:to>
      <xdr:col>5</xdr:col>
      <xdr:colOff>44450</xdr:colOff>
      <xdr:row>1</xdr:row>
      <xdr:rowOff>6350</xdr:rowOff>
    </xdr:to>
    <xdr:pic>
      <xdr:nvPicPr>
        <xdr:cNvPr id="36" name="Picture 3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A990A51-64EA-44C8-82DA-FD49FB34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505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37" name="Picture 3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6E3FE4C-7E80-4F93-8511-739211F8C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38" name="Picture 3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A675516-011D-4107-9F2F-5B1AA6DBE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96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39" name="Picture 3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F86EECE-5E2E-420A-81AE-2AFDCD9B1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40" name="Picture 3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775E9ED-735E-498C-8BF7-B389A0A6F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077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</xdr:row>
      <xdr:rowOff>0</xdr:rowOff>
    </xdr:from>
    <xdr:ext cx="6350" cy="6350"/>
    <xdr:pic>
      <xdr:nvPicPr>
        <xdr:cNvPr id="216" name="Picture 4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6F30CFDF-15C9-47DF-A2D0-F4B993F41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215" name="Picture 4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5288513-4F81-4B18-8575-EA88EED4C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458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43" name="Picture 4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CBB5B47-EAC9-4459-AAA9-E8D7260D3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44" name="Picture 4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A7ECE3A-1269-4604-927B-AAA90E7A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839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45" name="Picture 4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D1A5D91-81A9-4742-A1A1-B548A04F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0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46" name="Picture 4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C69A95A-C158-4D8F-BAF1-C2482AF21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220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47" name="Picture 4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B2ADF7F-CD46-49B8-972A-979C8C93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48" name="Picture 4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FB62DED-E293-4202-997F-EAB4CAD2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49" name="Picture 4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7450764-9640-4A38-983A-101EE47C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2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50" name="Picture 4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B069DDF-BC2F-497E-900E-29A8AA4B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982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51" name="Picture 5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1AFBFED-7109-4C09-8B89-87076F8A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61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52" name="Picture 5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DAA83D5-F49F-4876-BBDA-BDC55FC81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861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53" name="Picture 5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289ED2E-79CD-4C92-A4F3-FEEFD7512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54" name="Picture 5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642EE60-7750-4AFC-AD2B-2A4637F57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9149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55" name="Picture 5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DBB4621-AFDA-4B76-82B3-D41A0AD9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56" name="Picture 5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61BF265A-662E-4DD1-843E-846C1CBBB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621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57" name="Picture 5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DAF9256-5E95-4588-AF7A-680FD658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58" name="Picture 5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EFD91F5-8D27-4DFD-9AE4-3F29D35A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526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59" name="Picture 5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69DC0C8-E4B8-4F12-9EE3-7BF8F6258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60" name="Picture 5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DF6D0AD-E5E4-4085-A7F2-8EBDF8F8C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10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61" name="Picture 6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FF991E7-1627-4A45-96FB-9D4EF153C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62" name="Picture 6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C36B093-975F-4327-94DD-39480C464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62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63" name="Picture 6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147C43C-D7EE-4077-9A17-AF9D44CBD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21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64" name="Picture 6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2A199DC-5CD1-4875-9ADA-C920F33DC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9721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65" name="Picture 6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F075BF1-F952-4CF5-9DA1-7B7BE6331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66" name="Picture 6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B15A74B-D29E-42C5-9E65-93406776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53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67" name="Picture 6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540ECA4-9408-4C04-A881-D119C996F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68" name="Picture 6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C25B536-1E31-4795-B581-8746D737D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532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69" name="Picture 6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EF5FB29-A32D-4229-B656-CDA7F0002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70" name="Picture 6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6CE2EBE-219D-4896-9CF7-F65B1AEC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5816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71" name="Picture 7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26E8983-1452-45D9-B00E-3A3AD693A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72" name="Picture 7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BE637DE-5B18-4ABE-8EA5-537D6906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5816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73" name="Picture 7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AB2F337-0CAD-42DC-A23D-167B649FD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74" name="Picture 7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27BCBAB-3C36-4C1E-A6CE-4DB404BC4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5816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0</xdr:colOff>
      <xdr:row>1</xdr:row>
      <xdr:rowOff>6350</xdr:rowOff>
    </xdr:to>
    <xdr:pic>
      <xdr:nvPicPr>
        <xdr:cNvPr id="75" name="Picture 7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F089D08-B79B-4575-999E-6E6B0BC25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</xdr:colOff>
      <xdr:row>1</xdr:row>
      <xdr:rowOff>0</xdr:rowOff>
    </xdr:from>
    <xdr:to>
      <xdr:col>5</xdr:col>
      <xdr:colOff>25400</xdr:colOff>
      <xdr:row>1</xdr:row>
      <xdr:rowOff>6350</xdr:rowOff>
    </xdr:to>
    <xdr:pic>
      <xdr:nvPicPr>
        <xdr:cNvPr id="76" name="Picture 7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69646BE8-8FFC-4306-91D5-A9141890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6270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</xdr:row>
      <xdr:rowOff>0</xdr:rowOff>
    </xdr:from>
    <xdr:ext cx="9525" cy="9525"/>
    <xdr:pic>
      <xdr:nvPicPr>
        <xdr:cNvPr id="77" name="Picture 7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E0C2464-C884-4B08-8200-F33967FA9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78" name="Picture 7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89DA452-1F9F-42B2-AAA9-E4B5B01F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621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79" name="Picture 7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DC9316E-A2A6-4FCF-9BEB-1F14E996F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6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80" name="Picture 7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4C9FBB4-C3FD-46BB-B7D4-B0C8C2C6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86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81" name="Picture 8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A6F38A4-75E2-4C73-9D33-D03AC17D0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2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82" name="Picture 8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1B964D7-E3AE-4EE3-81AA-DB13AF24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52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83" name="Picture 8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C247AD8-A0C1-427A-9958-CBE5EE7CB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6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84" name="Picture 8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54D529B-410F-4C5F-8D0E-1E7610F29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686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85" name="Picture 8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6DAE25A-8F77-4198-9D4B-4B302247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86" name="Picture 8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AA7AEDE-E198-430B-AE4B-19ACACA8C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87" name="Picture 8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1850ADE-A221-43B7-BAD2-B1981FA68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88" name="Picture 8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2234FDD-9F08-471E-B755-353DFA6CA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9149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89" name="Picture 8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8AA4DB2-FD3C-4306-A5EF-8DEAB5EE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90" name="Picture 8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46AB057-14F3-4DB5-9B0E-9EDB6C8F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91" name="Picture 9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89E74BB-437E-406A-8533-94A11F15C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92" name="Picture 9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B0D65E7-81AC-4AF3-9D89-7F49ED707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93" name="Picture 9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A6DD71C-74AF-4A2E-B04A-8D881F8CB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94" name="Picture 9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DEBA855-E90C-42BF-B505-F70046A9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95" name="Picture 9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4CB2604-44ED-4DC1-80A2-86F2388F4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96" name="Picture 9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8D41E3B-A786-43E7-9D99-26F5C9263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581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97" name="Picture 9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92D061C-38AC-4D72-801A-94C05EA5C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98" name="Picture 9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D57DA62-B671-4E50-9FBC-A1D0AE62C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62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99" name="Picture 9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6D0BB39-FBA4-4BF3-BDD0-9AA85B3A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2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00" name="Picture 9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E816A96-BD51-41D7-98DE-FC1323E73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972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01" name="Picture 10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6D0CE2C-8AD3-4384-8758-4B31148D8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02" name="Picture 10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5B4351B-7F7A-4408-9B83-AC470B6A1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362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03" name="Picture 10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6BC1CC6-BDEF-4C55-9DCE-443763781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04" name="Picture 10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E2B264B-7D06-4B93-9902-D0230DC01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05" name="Picture 10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14C055E-C237-47B2-8CD5-B2E02F7E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06" name="Picture 10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D328454-9CF8-4BD5-B366-BE8536CB3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07" name="Picture 10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DE52749-FAD3-4830-AEC5-6F9BBBD5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08" name="Picture 10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EA2DBD3-7D0C-4942-8DC9-28D21C67B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09" name="Picture 10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66A3E794-A68D-46A1-B845-4C8F0457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10" name="Picture 10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FF672DF-D146-4A28-AEC5-A5FCDF5F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11" name="Picture 11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77BEA9C-E249-4A08-94F1-39AE8611E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12" name="Picture 11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45019CA-6E78-4262-90A5-F4630A5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13" name="Picture 11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20BA1D8-81B4-4D0C-A184-82ABC0BE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14" name="Picture 11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42D1C4D-707D-4BE6-B3A8-746C115A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553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15" name="Picture 11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426732B-83C0-4772-B07F-0F3BF2DB8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16" name="Picture 11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4C152D2-58D5-4BC8-9136-0AE092E2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1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17" name="Picture 11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4F30AAB-08AC-46D0-BF39-A017445C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18" name="Picture 11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4B6EB87-CF8E-4AD6-B57D-B041951A0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810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19" name="Picture 11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793DF44-BC00-41B2-8E3C-D9B05065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20" name="Picture 11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D49F56F-D300-422E-856D-270759FB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743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21" name="Picture 12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736291A-BD72-4FCA-87E5-4AD6FEA08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22" name="Picture 12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ECBB516-0DF0-4490-8E9C-D2BB60CE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9146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23" name="Picture 12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81CD1DA-8E13-4DD7-8CCC-CFA0DC925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24" name="Picture 12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A3C893F-C44E-473F-A2C2-1B6A825D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25" name="Picture 12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6F14E3C-A94E-4835-8321-AAF76FC91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26" name="Picture 12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6FCA080-F480-4E51-B27C-537C505C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333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27" name="Picture 12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748080B-5D57-47FC-B7F6-18761F77C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28" name="Picture 12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6AB7AF29-002B-4690-814B-A82A75BAD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333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29" name="Picture 12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1DEA836-CC70-42F2-8193-7CC75A72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33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30" name="Picture 12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217F1FB-4EB3-4062-AA23-9C475566C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333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31" name="Picture 13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5C548AD-30B2-46EC-BDC8-17A6EA6D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32" name="Picture 13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EAFACF6-7017-4ED5-B653-72DCAEC0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526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33" name="Picture 13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61C7F88-6AD6-46D9-B49E-C0105D1AA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34" name="Picture 13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B408204-A9AF-43B0-86AE-D3745BD69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52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35" name="Picture 13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CCC7152-364F-4E57-AC5D-7B282AAF1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36" name="Picture 13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123FA8B-287A-488A-9408-EADB8992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621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37" name="Picture 13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BF89ADC-8C77-46E8-BAAD-171E9E8A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38" name="Picture 13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A17D741-2E6A-437C-B77B-D97F00965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6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39" name="Picture 13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A79B8AD-4B23-4938-84E3-257954EC8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40" name="Picture 13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645C2E5-B56F-40DE-9D5D-147056A7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19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41" name="Picture 14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D1BCF2E-69BA-45CA-9C44-B8E9EE2F0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42" name="Picture 14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DA9E375-CE23-4754-A0CC-082E5110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19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43" name="Picture 14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D704274-5679-4018-BB58-015F8FC63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44" name="Picture 14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760F55B-16CB-419A-BD6F-ADF43512F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191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45" name="Picture 14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68AA82A-90C9-4BB9-B8AE-9414D5B0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16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46" name="Picture 14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5C32AAE-6291-438E-A0D5-B289F8C4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716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47" name="Picture 14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EDFE7EE-FEA2-4D26-85DB-9D0597BC1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48" name="Picture 14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CC351E3-82FF-45FF-88DD-913BCCC1E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716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49" name="Picture 14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35164AC-04D3-462E-817B-B42C4DAD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50" name="Picture 14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D8E4B33-11B0-404C-994F-E02CA2F9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431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51" name="Picture 15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6D2EA20-298E-4F54-8FED-CAAD8C006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52" name="Picture 15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41C925C-DF54-492C-BEB2-44BCDE5C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43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53" name="Picture 15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6BAFCC34-1E54-4B17-AF67-FA2431FFC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54" name="Picture 15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882265A-498E-4851-9834-3493F054F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431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55" name="Picture 15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0E64B34-9382-4565-81C2-58FF2C94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56" name="Picture 15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B20D9CF-AC63-4E80-8A7F-CA043187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43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57" name="Picture 15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82CF7D8-4A99-4883-8600-5B09F5A5A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58" name="Picture 15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AE44396-055F-4EEE-A954-2346BE8FC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431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59" name="Picture 15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4BA2CDF-9A63-4AE1-B7D4-60F14E6E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60" name="Picture 15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6F9903E-A8BE-440B-9B22-28D60741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43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61" name="Picture 16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33A898A-AC83-4FB8-AC77-0524222B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62" name="Picture 16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E33A78F-B0D4-4638-8C6D-4109D0316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63" name="Picture 16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ED8BAFD-F306-4F8D-8266-376723BE2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64" name="Picture 16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EA7255E-1C0A-420B-ABCA-9FF9D305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65" name="Picture 16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0F1760C0-BB7D-48C0-9977-98DEF69D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66" name="Picture 16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F6F23E1-188C-48B9-B930-E69A399F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67" name="Picture 16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1A0E75E-161A-4F4C-9144-EF82FCC21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68" name="Picture 16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ECA3415-35E9-427C-A349-BBF306807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69" name="Picture 16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D19620F-783C-4B60-A2BE-9956F9981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70" name="Picture 16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B3A116C-60A8-42B3-BC97-446072D83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71" name="Picture 17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6A2069E-6C85-4A65-B039-BDE55DE1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72" name="Picture 17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9CAFE23-AF37-4D6D-90E8-260E3512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73" name="Picture 17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8DA67E1-9FD0-4EF4-8947-58D00D48D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74" name="Picture 17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E777A9D0-879F-497C-9013-EFB4A710F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75" name="Picture 17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C9DEDDE-CF10-4418-A77B-D655E126D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76" name="Picture 17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C2AF2FF-5DE8-4E1D-9B0C-B4F1B527B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77" name="Picture 17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306858A-D3A0-4E19-B337-8DCDC850B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78" name="Picture 17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EAE60D0-03DC-4F59-B84A-F8A46752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79" name="Picture 17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7C0AA97-86AF-4213-91B8-20E34C27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80" name="Picture 17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D17EC18-C6AA-454F-8D96-53D83E43F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81" name="Picture 18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C1C7E74-38B4-4C25-BF2F-C64B105A9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82" name="Picture 18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282B854-B08B-40C7-824D-ACFAD026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83" name="Picture 18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5395C80-E4B6-41DD-A629-9D65B501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84" name="Picture 18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747F4380-7969-4540-8ECF-B5C96FB28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85" name="Picture 18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B9A1E58-0C99-4BD9-BB0F-455811819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86" name="Picture 18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4888F5F-BE48-454B-A1FE-C1C0AF5E8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87" name="Picture 18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282C7C1-74AC-4421-B952-77129AF9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88" name="Picture 18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70EB097-C08C-4453-9E9A-8258767FE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89" name="Picture 18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8CED75DE-4A82-4D20-B8B3-4308960B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90" name="Picture 18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7C8DD0E-571F-4881-B9CE-57414AC07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91" name="Picture 19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117F9AFC-84F7-4F9E-8493-38C2E4D9B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92" name="Picture 19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A055883-FC00-4A6C-8201-78BFAAE3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93" name="Picture 19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FD40DC5-F545-490E-B874-D76C79CD0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94" name="Picture 19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CE3F18B7-3FE2-4546-B8F7-4A55F94CE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95" name="Picture 19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BD8A0F9-F42F-4F6C-AB46-CFCCED60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196" name="Picture 19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F1C9C89-7EC9-4FBE-97E9-06171517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197" name="Picture 19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E8A8A51-6DFB-4E06-B360-E0B3A0129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198" name="Picture 19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B30813B2-24F4-4097-9F42-FCF523B52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199" name="Picture 19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D5953F9F-6EE4-45DD-AD82-2FD3D7D7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200" name="Picture 19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F34F061-54B0-4F66-B527-C52C424C3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201" name="Picture 20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230A856-FC76-42B4-B6BC-67CDDFA46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202" name="Picture 20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657CB72A-0336-46FD-9618-BEBFD4330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203" name="Picture 20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61DDF372-10B1-4028-8CDA-8E566F75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204" name="Picture 20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FEE3E6A7-8B3A-4CD7-81E3-DB1FF822C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205" name="Picture 204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46149764-C5E4-4250-83A6-FD6E60F0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206" name="Picture 205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55FCEC5-318A-449A-99AB-88394DBBA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207" name="Picture 206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7784E3C-A1CB-4E55-9B11-6DA29CB84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208" name="Picture 207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5B64BC0D-6CEB-4E6E-8873-719ED178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4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6350" cy="6350"/>
    <xdr:pic>
      <xdr:nvPicPr>
        <xdr:cNvPr id="209" name="Picture 208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32A7D96C-19F0-4450-9299-4EF1EBD26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67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6350" cy="6350"/>
    <xdr:pic>
      <xdr:nvPicPr>
        <xdr:cNvPr id="210" name="Picture 209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C96829D-6054-47BC-8787-353ACED2D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7672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211" name="Picture 210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3DB0FE0-0A4B-4842-9629-DC462008D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76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19050</xdr:colOff>
      <xdr:row>1</xdr:row>
      <xdr:rowOff>0</xdr:rowOff>
    </xdr:from>
    <xdr:ext cx="9525" cy="9525"/>
    <xdr:pic>
      <xdr:nvPicPr>
        <xdr:cNvPr id="212" name="Picture 211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2897A096-A8B3-4527-9CA2-7B4D7765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767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6350" cy="6350"/>
    <xdr:pic>
      <xdr:nvPicPr>
        <xdr:cNvPr id="213" name="Picture 212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976EBC90-6921-40AD-8064-A9D41D09F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393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19050</xdr:colOff>
      <xdr:row>1</xdr:row>
      <xdr:rowOff>0</xdr:rowOff>
    </xdr:from>
    <xdr:ext cx="6350" cy="6350"/>
    <xdr:pic>
      <xdr:nvPicPr>
        <xdr:cNvPr id="214" name="Picture 213" descr="https://www.covalentcpm.com/CovalentWebModule/ext-2.3.0/resources/images/default/s.gif">
          <a:extLst>
            <a:ext uri="{FF2B5EF4-FFF2-40B4-BE49-F238E27FC236}">
              <a16:creationId xmlns:a16="http://schemas.microsoft.com/office/drawing/2014/main" id="{AE3190D4-9CD4-4244-A817-132BE37BA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239375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frontier-economics.com/uk/en/news-and-insights/news/news-article-i21105-engagement-in-culture-and-heritage-creates-8bn-in-value-per-year-for-the-uk/" TargetMode="External"/><Relationship Id="rId1" Type="http://schemas.openxmlformats.org/officeDocument/2006/relationships/hyperlink" Target="https://www.ons.gov.uk/employmentandlabourmarket/peopleinwork/earningsandworkinghours/datasets/placeofresidencebylocalauthorityashetable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ADE28-926D-4A65-85B3-B97706D50FBC}">
  <dimension ref="A1:E15"/>
  <sheetViews>
    <sheetView tabSelected="1" workbookViewId="0">
      <selection activeCell="D14" sqref="D14"/>
    </sheetView>
  </sheetViews>
  <sheetFormatPr defaultColWidth="9.140625" defaultRowHeight="15" x14ac:dyDescent="0.25"/>
  <cols>
    <col min="1" max="1" width="42.5703125" style="15" customWidth="1"/>
    <col min="2" max="2" width="15.5703125" style="2" customWidth="1"/>
    <col min="3" max="3" width="15.5703125" style="50" customWidth="1"/>
    <col min="4" max="4" width="15.5703125" style="15" customWidth="1"/>
    <col min="5" max="5" width="40.28515625" style="15" customWidth="1"/>
    <col min="6" max="16384" width="9.140625" style="15"/>
  </cols>
  <sheetData>
    <row r="1" spans="1:5" ht="23.25" x14ac:dyDescent="0.25">
      <c r="A1" s="14" t="s">
        <v>183</v>
      </c>
      <c r="D1" s="10"/>
    </row>
    <row r="2" spans="1:5" ht="45" x14ac:dyDescent="0.25">
      <c r="A2" s="53" t="s">
        <v>184</v>
      </c>
      <c r="B2" s="53" t="s">
        <v>185</v>
      </c>
      <c r="C2" s="54" t="s">
        <v>186</v>
      </c>
      <c r="D2" s="55" t="s">
        <v>187</v>
      </c>
      <c r="E2" s="53" t="s">
        <v>188</v>
      </c>
    </row>
    <row r="3" spans="1:5" ht="30" customHeight="1" x14ac:dyDescent="0.25">
      <c r="A3" s="49" t="s">
        <v>189</v>
      </c>
      <c r="B3" s="17">
        <f>C3/12</f>
        <v>368</v>
      </c>
      <c r="C3" s="51">
        <f>'Bathgate Band Vol Hrs'!E16</f>
        <v>4416</v>
      </c>
      <c r="D3" s="47">
        <f>'Bathgate Band Vol Hrs'!G16</f>
        <v>78207.360000000001</v>
      </c>
      <c r="E3" s="70" t="s">
        <v>190</v>
      </c>
    </row>
    <row r="4" spans="1:5" ht="30" customHeight="1" x14ac:dyDescent="0.25">
      <c r="A4" s="49" t="s">
        <v>191</v>
      </c>
      <c r="B4" s="17">
        <f t="shared" ref="B4" si="0">C4/12</f>
        <v>48</v>
      </c>
      <c r="C4" s="51">
        <f>'Bathgate Band Vol Hrs'!E28</f>
        <v>576</v>
      </c>
      <c r="D4" s="47">
        <f>'Bathgate Band Vol Hrs'!G28</f>
        <v>10200.960000000001</v>
      </c>
      <c r="E4" s="71"/>
    </row>
    <row r="5" spans="1:5" ht="30" customHeight="1" thickBot="1" x14ac:dyDescent="0.3">
      <c r="A5" s="11" t="s">
        <v>192</v>
      </c>
      <c r="B5" s="12">
        <f>SUM(B3:B4)</f>
        <v>416</v>
      </c>
      <c r="C5" s="52">
        <f>SUM(C3:C4)</f>
        <v>4992</v>
      </c>
      <c r="D5" s="13">
        <f>SUM(D3:D4)</f>
        <v>88408.320000000007</v>
      </c>
      <c r="E5" s="58" t="s">
        <v>193</v>
      </c>
    </row>
    <row r="6" spans="1:5" ht="45.75" thickTop="1" x14ac:dyDescent="0.25">
      <c r="A6" s="53" t="s">
        <v>194</v>
      </c>
      <c r="B6" s="53" t="s">
        <v>195</v>
      </c>
      <c r="C6" s="54" t="s">
        <v>196</v>
      </c>
      <c r="D6" s="55" t="s">
        <v>187</v>
      </c>
      <c r="E6" s="53" t="s">
        <v>188</v>
      </c>
    </row>
    <row r="7" spans="1:5" ht="30" customHeight="1" x14ac:dyDescent="0.25">
      <c r="A7" s="49" t="s">
        <v>197</v>
      </c>
      <c r="B7" s="48">
        <v>30</v>
      </c>
      <c r="C7" s="19">
        <v>1000</v>
      </c>
      <c r="D7" s="47">
        <f>B7*C7</f>
        <v>30000</v>
      </c>
      <c r="E7" s="72" t="s">
        <v>198</v>
      </c>
    </row>
    <row r="8" spans="1:5" ht="30" customHeight="1" x14ac:dyDescent="0.25">
      <c r="A8" s="49" t="s">
        <v>199</v>
      </c>
      <c r="B8" s="48">
        <v>15</v>
      </c>
      <c r="C8" s="19">
        <v>1000</v>
      </c>
      <c r="D8" s="47">
        <f>B8*C8</f>
        <v>15000</v>
      </c>
      <c r="E8" s="73"/>
    </row>
    <row r="9" spans="1:5" ht="30" customHeight="1" thickBot="1" x14ac:dyDescent="0.3">
      <c r="A9" s="11" t="s">
        <v>192</v>
      </c>
      <c r="B9" s="12">
        <v>42</v>
      </c>
      <c r="C9" s="52"/>
      <c r="D9" s="13">
        <f>SUM(D7:D8)</f>
        <v>45000</v>
      </c>
      <c r="E9" s="58" t="s">
        <v>200</v>
      </c>
    </row>
    <row r="10" spans="1:5" ht="45.75" thickTop="1" x14ac:dyDescent="0.25">
      <c r="A10" s="53" t="s">
        <v>201</v>
      </c>
      <c r="B10" s="54" t="s">
        <v>202</v>
      </c>
      <c r="C10" s="54" t="s">
        <v>203</v>
      </c>
      <c r="D10" s="55" t="s">
        <v>187</v>
      </c>
      <c r="E10" s="53" t="s">
        <v>188</v>
      </c>
    </row>
    <row r="11" spans="1:5" ht="30" customHeight="1" x14ac:dyDescent="0.25">
      <c r="A11" s="49" t="s">
        <v>204</v>
      </c>
      <c r="B11" s="48">
        <f>'Event Impact'!D59</f>
        <v>84820</v>
      </c>
      <c r="C11" s="19">
        <v>5</v>
      </c>
      <c r="D11" s="47">
        <f>B11*C11</f>
        <v>424100</v>
      </c>
      <c r="E11" s="72" t="s">
        <v>205</v>
      </c>
    </row>
    <row r="12" spans="1:5" ht="30" customHeight="1" x14ac:dyDescent="0.25">
      <c r="A12" s="49"/>
      <c r="B12" s="17"/>
      <c r="C12" s="19"/>
      <c r="D12" s="47">
        <f>'Bathgate Band Vol Hrs'!G35</f>
        <v>0</v>
      </c>
      <c r="E12" s="73"/>
    </row>
    <row r="13" spans="1:5" ht="30" customHeight="1" thickBot="1" x14ac:dyDescent="0.3">
      <c r="A13" s="11" t="s">
        <v>192</v>
      </c>
      <c r="B13" s="12">
        <f>SUM(B11:B12)</f>
        <v>84820</v>
      </c>
      <c r="C13" s="52"/>
      <c r="D13" s="13">
        <f>SUM(D11:D12)</f>
        <v>424100</v>
      </c>
      <c r="E13" s="11"/>
    </row>
    <row r="14" spans="1:5" ht="30" customHeight="1" thickTop="1" thickBot="1" x14ac:dyDescent="0.3">
      <c r="A14" s="74" t="s">
        <v>206</v>
      </c>
      <c r="B14" s="74"/>
      <c r="C14" s="74"/>
      <c r="D14" s="57">
        <f>D13+D9+D5</f>
        <v>557508.32000000007</v>
      </c>
      <c r="E14" s="56"/>
    </row>
    <row r="15" spans="1:5" ht="15.75" thickTop="1" x14ac:dyDescent="0.25"/>
  </sheetData>
  <mergeCells count="4">
    <mergeCell ref="E3:E4"/>
    <mergeCell ref="E7:E8"/>
    <mergeCell ref="E11:E12"/>
    <mergeCell ref="A14:C14"/>
  </mergeCells>
  <hyperlinks>
    <hyperlink ref="E5" r:id="rId1" display="https://www.ons.gov.uk/employmentandlabourmarket/peopleinwork/earningsandworkinghours/datasets/placeofresidencebylocalauthorityashetable8" xr:uid="{8438E1BA-E353-4158-92DC-0B0ED4D4BDEB}"/>
    <hyperlink ref="E9" r:id="rId2" display="https://www.frontier-economics.com/uk/en/news-and-insights/news/news-article-i21105-engagement-in-culture-and-heritage-creates-8bn-in-value-per-year-for-the-uk/" xr:uid="{297EB2C2-DA0E-4CDA-BC8E-6D72474091E5}"/>
  </hyperlinks>
  <pageMargins left="0.25" right="0.25" top="0.75" bottom="0.75" header="0.3" footer="0.3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zoomScaleNormal="100" workbookViewId="0">
      <selection activeCell="B5" sqref="B5"/>
    </sheetView>
  </sheetViews>
  <sheetFormatPr defaultColWidth="8.85546875" defaultRowHeight="15" x14ac:dyDescent="0.25"/>
  <cols>
    <col min="1" max="2" width="40.5703125" style="15" customWidth="1"/>
    <col min="3" max="4" width="12.7109375" style="15" customWidth="1"/>
    <col min="5" max="6" width="12.7109375" style="2" customWidth="1"/>
    <col min="7" max="7" width="12.7109375" style="10" customWidth="1"/>
    <col min="8" max="8" width="35.7109375" style="15" customWidth="1"/>
    <col min="9" max="16384" width="8.85546875" style="15"/>
  </cols>
  <sheetData>
    <row r="1" spans="1:8" ht="23.25" x14ac:dyDescent="0.25">
      <c r="A1" s="14" t="s">
        <v>207</v>
      </c>
    </row>
    <row r="2" spans="1:8" ht="60" x14ac:dyDescent="0.25">
      <c r="A2" s="59" t="s">
        <v>208</v>
      </c>
      <c r="B2" s="59" t="s">
        <v>209</v>
      </c>
      <c r="C2" s="53" t="s">
        <v>210</v>
      </c>
      <c r="D2" s="53" t="s">
        <v>185</v>
      </c>
      <c r="E2" s="53" t="s">
        <v>211</v>
      </c>
      <c r="F2" s="53" t="s">
        <v>212</v>
      </c>
      <c r="G2" s="55" t="s">
        <v>213</v>
      </c>
      <c r="H2" s="53" t="s">
        <v>188</v>
      </c>
    </row>
    <row r="3" spans="1:8" x14ac:dyDescent="0.25">
      <c r="A3" s="16" t="s">
        <v>214</v>
      </c>
      <c r="B3" s="16" t="s">
        <v>215</v>
      </c>
      <c r="C3" s="17">
        <v>10</v>
      </c>
      <c r="D3" s="18">
        <f>E3/12</f>
        <v>40</v>
      </c>
      <c r="E3" s="17">
        <f>C3*48</f>
        <v>480</v>
      </c>
      <c r="F3" s="17">
        <v>17.71</v>
      </c>
      <c r="G3" s="19">
        <f>E3*F3</f>
        <v>8500.8000000000011</v>
      </c>
      <c r="H3" s="20"/>
    </row>
    <row r="4" spans="1:8" x14ac:dyDescent="0.25">
      <c r="A4" s="16" t="s">
        <v>216</v>
      </c>
      <c r="B4" s="16" t="s">
        <v>217</v>
      </c>
      <c r="C4" s="17">
        <v>10</v>
      </c>
      <c r="D4" s="18">
        <f t="shared" ref="D4:D15" si="0">E4/12</f>
        <v>40</v>
      </c>
      <c r="E4" s="17">
        <f t="shared" ref="E4:E15" si="1">C4*48</f>
        <v>480</v>
      </c>
      <c r="F4" s="17">
        <v>17.71</v>
      </c>
      <c r="G4" s="19">
        <f t="shared" ref="G4:G15" si="2">E4*F4</f>
        <v>8500.8000000000011</v>
      </c>
      <c r="H4" s="20"/>
    </row>
    <row r="5" spans="1:8" x14ac:dyDescent="0.25">
      <c r="A5" s="16" t="s">
        <v>218</v>
      </c>
      <c r="B5" s="16" t="s">
        <v>219</v>
      </c>
      <c r="C5" s="17">
        <v>10</v>
      </c>
      <c r="D5" s="18">
        <f t="shared" si="0"/>
        <v>40</v>
      </c>
      <c r="E5" s="17">
        <f t="shared" si="1"/>
        <v>480</v>
      </c>
      <c r="F5" s="17">
        <v>17.71</v>
      </c>
      <c r="G5" s="19">
        <f t="shared" si="2"/>
        <v>8500.8000000000011</v>
      </c>
      <c r="H5" s="20"/>
    </row>
    <row r="6" spans="1:8" x14ac:dyDescent="0.25">
      <c r="A6" s="16" t="s">
        <v>220</v>
      </c>
      <c r="B6" s="16" t="s">
        <v>221</v>
      </c>
      <c r="C6" s="17">
        <v>10</v>
      </c>
      <c r="D6" s="18">
        <f t="shared" si="0"/>
        <v>40</v>
      </c>
      <c r="E6" s="17">
        <f t="shared" si="1"/>
        <v>480</v>
      </c>
      <c r="F6" s="17">
        <v>17.71</v>
      </c>
      <c r="G6" s="19">
        <f t="shared" si="2"/>
        <v>8500.8000000000011</v>
      </c>
      <c r="H6" s="20"/>
    </row>
    <row r="7" spans="1:8" x14ac:dyDescent="0.25">
      <c r="A7" s="16" t="s">
        <v>222</v>
      </c>
      <c r="B7" s="16" t="s">
        <v>223</v>
      </c>
      <c r="C7" s="17">
        <v>6</v>
      </c>
      <c r="D7" s="18">
        <f t="shared" si="0"/>
        <v>24</v>
      </c>
      <c r="E7" s="17">
        <f t="shared" si="1"/>
        <v>288</v>
      </c>
      <c r="F7" s="17">
        <v>17.71</v>
      </c>
      <c r="G7" s="19">
        <f t="shared" si="2"/>
        <v>5100.4800000000005</v>
      </c>
      <c r="H7" s="20"/>
    </row>
    <row r="8" spans="1:8" x14ac:dyDescent="0.25">
      <c r="A8" s="16" t="s">
        <v>224</v>
      </c>
      <c r="B8" s="16" t="s">
        <v>225</v>
      </c>
      <c r="C8" s="17">
        <v>10</v>
      </c>
      <c r="D8" s="18">
        <f t="shared" si="0"/>
        <v>40</v>
      </c>
      <c r="E8" s="17">
        <f t="shared" si="1"/>
        <v>480</v>
      </c>
      <c r="F8" s="17">
        <v>17.71</v>
      </c>
      <c r="G8" s="19">
        <f t="shared" si="2"/>
        <v>8500.8000000000011</v>
      </c>
      <c r="H8" s="20"/>
    </row>
    <row r="9" spans="1:8" x14ac:dyDescent="0.25">
      <c r="A9" s="16" t="s">
        <v>226</v>
      </c>
      <c r="B9" s="16" t="s">
        <v>227</v>
      </c>
      <c r="C9" s="17">
        <v>5</v>
      </c>
      <c r="D9" s="18">
        <f t="shared" si="0"/>
        <v>20</v>
      </c>
      <c r="E9" s="17">
        <f t="shared" si="1"/>
        <v>240</v>
      </c>
      <c r="F9" s="17">
        <v>17.71</v>
      </c>
      <c r="G9" s="19">
        <f t="shared" si="2"/>
        <v>4250.4000000000005</v>
      </c>
      <c r="H9" s="20"/>
    </row>
    <row r="10" spans="1:8" x14ac:dyDescent="0.25">
      <c r="A10" s="16" t="s">
        <v>228</v>
      </c>
      <c r="B10" s="16" t="s">
        <v>227</v>
      </c>
      <c r="C10" s="17">
        <v>5</v>
      </c>
      <c r="D10" s="18">
        <f t="shared" si="0"/>
        <v>20</v>
      </c>
      <c r="E10" s="17">
        <f t="shared" si="1"/>
        <v>240</v>
      </c>
      <c r="F10" s="17">
        <v>17.71</v>
      </c>
      <c r="G10" s="19">
        <f t="shared" si="2"/>
        <v>4250.4000000000005</v>
      </c>
      <c r="H10" s="20"/>
    </row>
    <row r="11" spans="1:8" x14ac:dyDescent="0.25">
      <c r="A11" s="16" t="s">
        <v>229</v>
      </c>
      <c r="B11" s="16" t="s">
        <v>230</v>
      </c>
      <c r="C11" s="17">
        <v>6</v>
      </c>
      <c r="D11" s="18">
        <f t="shared" si="0"/>
        <v>24</v>
      </c>
      <c r="E11" s="17">
        <f t="shared" si="1"/>
        <v>288</v>
      </c>
      <c r="F11" s="17">
        <v>17.71</v>
      </c>
      <c r="G11" s="19">
        <f t="shared" si="2"/>
        <v>5100.4800000000005</v>
      </c>
      <c r="H11" s="20"/>
    </row>
    <row r="12" spans="1:8" x14ac:dyDescent="0.25">
      <c r="A12" s="16" t="s">
        <v>231</v>
      </c>
      <c r="B12" s="16" t="s">
        <v>227</v>
      </c>
      <c r="C12" s="17">
        <v>5</v>
      </c>
      <c r="D12" s="18">
        <f t="shared" si="0"/>
        <v>20</v>
      </c>
      <c r="E12" s="17">
        <f t="shared" si="1"/>
        <v>240</v>
      </c>
      <c r="F12" s="17">
        <v>17.71</v>
      </c>
      <c r="G12" s="19">
        <f t="shared" si="2"/>
        <v>4250.4000000000005</v>
      </c>
      <c r="H12" s="20"/>
    </row>
    <row r="13" spans="1:8" x14ac:dyDescent="0.25">
      <c r="A13" s="16" t="s">
        <v>232</v>
      </c>
      <c r="B13" s="16" t="s">
        <v>227</v>
      </c>
      <c r="C13" s="17">
        <v>5</v>
      </c>
      <c r="D13" s="18">
        <f t="shared" si="0"/>
        <v>20</v>
      </c>
      <c r="E13" s="17">
        <f t="shared" si="1"/>
        <v>240</v>
      </c>
      <c r="F13" s="17">
        <v>17.71</v>
      </c>
      <c r="G13" s="19">
        <f t="shared" si="2"/>
        <v>4250.4000000000005</v>
      </c>
      <c r="H13" s="20"/>
    </row>
    <row r="14" spans="1:8" x14ac:dyDescent="0.25">
      <c r="A14" s="16" t="s">
        <v>233</v>
      </c>
      <c r="B14" s="16" t="s">
        <v>227</v>
      </c>
      <c r="C14" s="17">
        <v>5</v>
      </c>
      <c r="D14" s="18">
        <f t="shared" si="0"/>
        <v>20</v>
      </c>
      <c r="E14" s="17">
        <f t="shared" si="1"/>
        <v>240</v>
      </c>
      <c r="F14" s="17">
        <v>17.71</v>
      </c>
      <c r="G14" s="19">
        <f t="shared" si="2"/>
        <v>4250.4000000000005</v>
      </c>
      <c r="H14" s="20"/>
    </row>
    <row r="15" spans="1:8" x14ac:dyDescent="0.25">
      <c r="A15" s="16" t="s">
        <v>234</v>
      </c>
      <c r="B15" s="16" t="s">
        <v>227</v>
      </c>
      <c r="C15" s="17">
        <v>5</v>
      </c>
      <c r="D15" s="18">
        <f t="shared" si="0"/>
        <v>20</v>
      </c>
      <c r="E15" s="17">
        <f t="shared" si="1"/>
        <v>240</v>
      </c>
      <c r="F15" s="17">
        <v>17.71</v>
      </c>
      <c r="G15" s="19">
        <f t="shared" si="2"/>
        <v>4250.4000000000005</v>
      </c>
      <c r="H15" s="20"/>
    </row>
    <row r="16" spans="1:8" s="21" customFormat="1" ht="16.5" thickBot="1" x14ac:dyDescent="0.3">
      <c r="A16" s="74" t="s">
        <v>206</v>
      </c>
      <c r="B16" s="74"/>
      <c r="C16" s="74"/>
      <c r="D16" s="60">
        <f>SUM(D3:D15)</f>
        <v>368</v>
      </c>
      <c r="E16" s="61">
        <f>SUM(E3:E15)</f>
        <v>4416</v>
      </c>
      <c r="F16" s="56"/>
      <c r="G16" s="62">
        <f>SUM(G3:G15)</f>
        <v>78207.360000000001</v>
      </c>
    </row>
    <row r="17" spans="1:8" ht="15.75" thickTop="1" x14ac:dyDescent="0.25"/>
    <row r="18" spans="1:8" ht="23.25" x14ac:dyDescent="0.25">
      <c r="A18" s="14" t="s">
        <v>235</v>
      </c>
    </row>
    <row r="19" spans="1:8" ht="60" x14ac:dyDescent="0.25">
      <c r="A19" s="59" t="s">
        <v>208</v>
      </c>
      <c r="B19" s="59" t="s">
        <v>209</v>
      </c>
      <c r="C19" s="53" t="s">
        <v>210</v>
      </c>
      <c r="D19" s="53" t="s">
        <v>185</v>
      </c>
      <c r="E19" s="53" t="s">
        <v>211</v>
      </c>
      <c r="F19" s="53" t="s">
        <v>212</v>
      </c>
      <c r="G19" s="55" t="s">
        <v>236</v>
      </c>
      <c r="H19" s="53" t="s">
        <v>188</v>
      </c>
    </row>
    <row r="20" spans="1:8" x14ac:dyDescent="0.25">
      <c r="A20" s="16" t="s">
        <v>216</v>
      </c>
      <c r="B20" s="16" t="s">
        <v>237</v>
      </c>
      <c r="C20" s="17">
        <v>2</v>
      </c>
      <c r="D20" s="17">
        <f>E20/12</f>
        <v>8</v>
      </c>
      <c r="E20" s="17">
        <f>C20*48</f>
        <v>96</v>
      </c>
      <c r="F20" s="17">
        <v>17.71</v>
      </c>
      <c r="G20" s="19">
        <f>E20*F20</f>
        <v>1700.16</v>
      </c>
      <c r="H20" s="20"/>
    </row>
    <row r="21" spans="1:8" x14ac:dyDescent="0.25">
      <c r="A21" s="16" t="s">
        <v>229</v>
      </c>
      <c r="B21" s="16" t="s">
        <v>238</v>
      </c>
      <c r="C21" s="17">
        <v>2</v>
      </c>
      <c r="D21" s="17">
        <f t="shared" ref="D21:D27" si="3">E21/12</f>
        <v>8</v>
      </c>
      <c r="E21" s="17">
        <f t="shared" ref="E21:E27" si="4">C21*48</f>
        <v>96</v>
      </c>
      <c r="F21" s="17">
        <v>17.71</v>
      </c>
      <c r="G21" s="19">
        <f t="shared" ref="G21:G27" si="5">E21*F21</f>
        <v>1700.16</v>
      </c>
      <c r="H21" s="20"/>
    </row>
    <row r="22" spans="1:8" x14ac:dyDescent="0.25">
      <c r="A22" s="16" t="s">
        <v>239</v>
      </c>
      <c r="B22" s="16" t="s">
        <v>240</v>
      </c>
      <c r="C22" s="17">
        <v>2</v>
      </c>
      <c r="D22" s="17">
        <f t="shared" si="3"/>
        <v>8</v>
      </c>
      <c r="E22" s="17">
        <f t="shared" si="4"/>
        <v>96</v>
      </c>
      <c r="F22" s="17">
        <v>17.71</v>
      </c>
      <c r="G22" s="19">
        <f t="shared" si="5"/>
        <v>1700.16</v>
      </c>
      <c r="H22" s="20"/>
    </row>
    <row r="23" spans="1:8" x14ac:dyDescent="0.25">
      <c r="A23" s="16" t="s">
        <v>228</v>
      </c>
      <c r="B23" s="16" t="s">
        <v>241</v>
      </c>
      <c r="C23" s="17">
        <v>2</v>
      </c>
      <c r="D23" s="17">
        <f t="shared" si="3"/>
        <v>8</v>
      </c>
      <c r="E23" s="17">
        <f t="shared" si="4"/>
        <v>96</v>
      </c>
      <c r="F23" s="17">
        <v>17.71</v>
      </c>
      <c r="G23" s="19">
        <f t="shared" si="5"/>
        <v>1700.16</v>
      </c>
      <c r="H23" s="20"/>
    </row>
    <row r="24" spans="1:8" x14ac:dyDescent="0.25">
      <c r="A24" s="16" t="s">
        <v>222</v>
      </c>
      <c r="B24" s="16" t="s">
        <v>223</v>
      </c>
      <c r="C24" s="17">
        <v>1</v>
      </c>
      <c r="D24" s="17">
        <f t="shared" si="3"/>
        <v>4</v>
      </c>
      <c r="E24" s="17">
        <f t="shared" si="4"/>
        <v>48</v>
      </c>
      <c r="F24" s="17">
        <v>17.71</v>
      </c>
      <c r="G24" s="19">
        <f t="shared" si="5"/>
        <v>850.08</v>
      </c>
      <c r="H24" s="20"/>
    </row>
    <row r="25" spans="1:8" x14ac:dyDescent="0.25">
      <c r="A25" s="16" t="s">
        <v>234</v>
      </c>
      <c r="B25" s="16" t="s">
        <v>227</v>
      </c>
      <c r="C25" s="17">
        <v>1</v>
      </c>
      <c r="D25" s="17">
        <f t="shared" si="3"/>
        <v>4</v>
      </c>
      <c r="E25" s="17">
        <f t="shared" si="4"/>
        <v>48</v>
      </c>
      <c r="F25" s="17">
        <v>17.71</v>
      </c>
      <c r="G25" s="19">
        <f t="shared" si="5"/>
        <v>850.08</v>
      </c>
      <c r="H25" s="20"/>
    </row>
    <row r="26" spans="1:8" x14ac:dyDescent="0.25">
      <c r="A26" s="16" t="s">
        <v>242</v>
      </c>
      <c r="B26" s="16" t="s">
        <v>227</v>
      </c>
      <c r="C26" s="17">
        <v>1</v>
      </c>
      <c r="D26" s="17">
        <f t="shared" si="3"/>
        <v>4</v>
      </c>
      <c r="E26" s="17">
        <f t="shared" si="4"/>
        <v>48</v>
      </c>
      <c r="F26" s="17">
        <v>17.71</v>
      </c>
      <c r="G26" s="19">
        <f t="shared" si="5"/>
        <v>850.08</v>
      </c>
      <c r="H26" s="20"/>
    </row>
    <row r="27" spans="1:8" x14ac:dyDescent="0.25">
      <c r="A27" s="16" t="s">
        <v>226</v>
      </c>
      <c r="B27" s="16" t="s">
        <v>243</v>
      </c>
      <c r="C27" s="17">
        <v>1</v>
      </c>
      <c r="D27" s="17">
        <f t="shared" si="3"/>
        <v>4</v>
      </c>
      <c r="E27" s="17">
        <f t="shared" si="4"/>
        <v>48</v>
      </c>
      <c r="F27" s="17">
        <v>17.71</v>
      </c>
      <c r="G27" s="19">
        <f t="shared" si="5"/>
        <v>850.08</v>
      </c>
      <c r="H27" s="20"/>
    </row>
    <row r="28" spans="1:8" ht="16.5" thickBot="1" x14ac:dyDescent="0.3">
      <c r="A28" s="74" t="s">
        <v>206</v>
      </c>
      <c r="B28" s="74"/>
      <c r="C28" s="74"/>
      <c r="D28" s="63">
        <f>SUM(D20:D27)</f>
        <v>48</v>
      </c>
      <c r="E28" s="63">
        <f>SUM(E20:E27)</f>
        <v>576</v>
      </c>
      <c r="F28" s="56"/>
      <c r="G28" s="64">
        <f>SUM(G20:G27)</f>
        <v>10200.960000000001</v>
      </c>
      <c r="H28" s="21"/>
    </row>
    <row r="29" spans="1:8" ht="15.75" thickTop="1" x14ac:dyDescent="0.25">
      <c r="E29" s="15"/>
      <c r="F29" s="15"/>
      <c r="G29" s="15"/>
    </row>
    <row r="30" spans="1:8" ht="60" x14ac:dyDescent="0.25">
      <c r="A30" s="59" t="s">
        <v>244</v>
      </c>
      <c r="B30" s="59" t="s">
        <v>245</v>
      </c>
      <c r="C30" s="53" t="s">
        <v>246</v>
      </c>
      <c r="D30" s="53" t="s">
        <v>247</v>
      </c>
      <c r="E30" s="53" t="s">
        <v>248</v>
      </c>
      <c r="F30" s="53" t="s">
        <v>249</v>
      </c>
      <c r="G30" s="55" t="s">
        <v>236</v>
      </c>
      <c r="H30" s="53" t="s">
        <v>250</v>
      </c>
    </row>
    <row r="31" spans="1:8" ht="30" x14ac:dyDescent="0.25">
      <c r="A31" s="16" t="s">
        <v>251</v>
      </c>
      <c r="B31" s="16" t="s">
        <v>252</v>
      </c>
      <c r="C31" s="17">
        <v>12</v>
      </c>
      <c r="D31" s="17">
        <v>42</v>
      </c>
      <c r="E31" s="17">
        <f>C31*48</f>
        <v>576</v>
      </c>
      <c r="F31" s="17"/>
      <c r="G31" s="19">
        <f>E31*F31</f>
        <v>0</v>
      </c>
      <c r="H31" s="22" t="s">
        <v>253</v>
      </c>
    </row>
    <row r="32" spans="1:8" ht="30" x14ac:dyDescent="0.25">
      <c r="A32" s="16" t="s">
        <v>254</v>
      </c>
      <c r="B32" s="16" t="s">
        <v>252</v>
      </c>
      <c r="C32" s="17">
        <v>10</v>
      </c>
      <c r="D32" s="17">
        <v>6</v>
      </c>
      <c r="E32" s="17">
        <f t="shared" ref="E32:E38" si="6">C32*48</f>
        <v>480</v>
      </c>
      <c r="F32" s="17"/>
      <c r="G32" s="19">
        <f t="shared" ref="G32:G38" si="7">E32*F32</f>
        <v>0</v>
      </c>
      <c r="H32" s="22" t="s">
        <v>253</v>
      </c>
    </row>
    <row r="33" spans="1:8" ht="30" x14ac:dyDescent="0.25">
      <c r="A33" s="16" t="s">
        <v>255</v>
      </c>
      <c r="B33" s="16" t="s">
        <v>252</v>
      </c>
      <c r="C33" s="17">
        <v>5</v>
      </c>
      <c r="D33" s="17">
        <v>3</v>
      </c>
      <c r="E33" s="17">
        <f t="shared" si="6"/>
        <v>240</v>
      </c>
      <c r="F33" s="17"/>
      <c r="G33" s="19">
        <f t="shared" si="7"/>
        <v>0</v>
      </c>
      <c r="H33" s="22" t="s">
        <v>253</v>
      </c>
    </row>
    <row r="34" spans="1:8" x14ac:dyDescent="0.25">
      <c r="A34" s="16"/>
      <c r="B34" s="16"/>
      <c r="C34" s="17"/>
      <c r="D34" s="18"/>
      <c r="E34" s="17">
        <f t="shared" si="6"/>
        <v>0</v>
      </c>
      <c r="F34" s="17"/>
      <c r="G34" s="19">
        <f t="shared" si="7"/>
        <v>0</v>
      </c>
      <c r="H34" s="20"/>
    </row>
    <row r="35" spans="1:8" x14ac:dyDescent="0.25">
      <c r="A35" s="16"/>
      <c r="B35" s="16"/>
      <c r="C35" s="17"/>
      <c r="D35" s="18"/>
      <c r="E35" s="17">
        <f t="shared" si="6"/>
        <v>0</v>
      </c>
      <c r="F35" s="17"/>
      <c r="G35" s="19">
        <f t="shared" si="7"/>
        <v>0</v>
      </c>
      <c r="H35" s="20"/>
    </row>
    <row r="36" spans="1:8" x14ac:dyDescent="0.25">
      <c r="A36" s="16"/>
      <c r="B36" s="16"/>
      <c r="C36" s="17"/>
      <c r="D36" s="18"/>
      <c r="E36" s="17">
        <f t="shared" si="6"/>
        <v>0</v>
      </c>
      <c r="F36" s="17"/>
      <c r="G36" s="19">
        <f t="shared" si="7"/>
        <v>0</v>
      </c>
      <c r="H36" s="20"/>
    </row>
    <row r="37" spans="1:8" x14ac:dyDescent="0.25">
      <c r="A37" s="16"/>
      <c r="B37" s="16"/>
      <c r="C37" s="17"/>
      <c r="D37" s="18"/>
      <c r="E37" s="17">
        <f t="shared" si="6"/>
        <v>0</v>
      </c>
      <c r="F37" s="17"/>
      <c r="G37" s="19">
        <f t="shared" si="7"/>
        <v>0</v>
      </c>
      <c r="H37" s="20"/>
    </row>
    <row r="38" spans="1:8" x14ac:dyDescent="0.25">
      <c r="A38" s="16"/>
      <c r="B38" s="16"/>
      <c r="C38" s="17"/>
      <c r="D38" s="18"/>
      <c r="E38" s="17">
        <f t="shared" si="6"/>
        <v>0</v>
      </c>
      <c r="F38" s="17"/>
      <c r="G38" s="19">
        <f t="shared" si="7"/>
        <v>0</v>
      </c>
      <c r="H38" s="20"/>
    </row>
    <row r="39" spans="1:8" ht="16.5" thickBot="1" x14ac:dyDescent="0.3">
      <c r="A39" s="74" t="s">
        <v>206</v>
      </c>
      <c r="B39" s="74"/>
      <c r="C39" s="74"/>
      <c r="D39" s="63">
        <f>SUM(D31:D38)</f>
        <v>51</v>
      </c>
      <c r="E39" s="63">
        <f>SUM(E31:E38)</f>
        <v>1296</v>
      </c>
      <c r="F39" s="56"/>
      <c r="G39" s="64">
        <f>SUM(G31:G38)</f>
        <v>0</v>
      </c>
      <c r="H39" s="23"/>
    </row>
    <row r="40" spans="1:8" ht="15.75" thickTop="1" x14ac:dyDescent="0.25"/>
  </sheetData>
  <mergeCells count="3">
    <mergeCell ref="A16:C16"/>
    <mergeCell ref="A28:C28"/>
    <mergeCell ref="A39:C39"/>
  </mergeCells>
  <pageMargins left="0.25" right="0.25" top="0.75" bottom="0.75" header="0.3" footer="0.3"/>
  <pageSetup paperSize="8" scale="96" orientation="landscape" r:id="rId1"/>
  <headerFooter>
    <oddFooter>&amp;L&amp;F&amp;C&amp;A&amp;R&amp;N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3AD8D-2714-4F33-BC0D-0C8FF9A8C94E}">
  <sheetPr>
    <pageSetUpPr fitToPage="1"/>
  </sheetPr>
  <dimension ref="A1:H60"/>
  <sheetViews>
    <sheetView workbookViewId="0">
      <selection activeCell="A19" sqref="A19"/>
    </sheetView>
  </sheetViews>
  <sheetFormatPr defaultColWidth="9.140625" defaultRowHeight="15" x14ac:dyDescent="0.25"/>
  <cols>
    <col min="1" max="1" width="43.28515625" style="31" bestFit="1" customWidth="1"/>
    <col min="2" max="2" width="13" style="2" bestFit="1" customWidth="1"/>
    <col min="3" max="3" width="9.85546875" style="2" bestFit="1" customWidth="1"/>
    <col min="4" max="4" width="13" style="2" bestFit="1" customWidth="1"/>
    <col min="5" max="5" width="21.7109375" style="2" bestFit="1" customWidth="1"/>
    <col min="6" max="6" width="34.42578125" style="31" bestFit="1" customWidth="1"/>
    <col min="7" max="7" width="167" style="31" bestFit="1" customWidth="1"/>
    <col min="8" max="8" width="13.42578125" style="31" customWidth="1"/>
    <col min="9" max="16384" width="9.140625" style="31"/>
  </cols>
  <sheetData>
    <row r="1" spans="1:8" ht="23.25" x14ac:dyDescent="0.25">
      <c r="A1" s="14" t="s">
        <v>256</v>
      </c>
    </row>
    <row r="2" spans="1:8" s="27" customFormat="1" ht="30" x14ac:dyDescent="0.25">
      <c r="A2" s="25" t="s">
        <v>257</v>
      </c>
      <c r="B2" s="35" t="s">
        <v>258</v>
      </c>
      <c r="C2" s="35" t="s">
        <v>259</v>
      </c>
      <c r="D2" s="35" t="s">
        <v>260</v>
      </c>
      <c r="E2" s="35" t="s">
        <v>261</v>
      </c>
      <c r="F2" s="26" t="s">
        <v>262</v>
      </c>
      <c r="G2" s="26" t="s">
        <v>263</v>
      </c>
      <c r="H2" s="26" t="s">
        <v>264</v>
      </c>
    </row>
    <row r="3" spans="1:8" x14ac:dyDescent="0.25">
      <c r="A3" s="28" t="s">
        <v>265</v>
      </c>
      <c r="B3" s="36">
        <v>46013</v>
      </c>
      <c r="C3" s="37">
        <v>35</v>
      </c>
      <c r="D3" s="37">
        <v>400</v>
      </c>
      <c r="E3" s="38" t="s">
        <v>266</v>
      </c>
      <c r="F3" s="29" t="s">
        <v>267</v>
      </c>
      <c r="G3" s="29" t="s">
        <v>268</v>
      </c>
      <c r="H3" s="30">
        <v>2000</v>
      </c>
    </row>
    <row r="4" spans="1:8" x14ac:dyDescent="0.25">
      <c r="A4" s="32" t="s">
        <v>269</v>
      </c>
      <c r="B4" s="39">
        <v>45991</v>
      </c>
      <c r="C4" s="40">
        <v>20</v>
      </c>
      <c r="D4" s="40">
        <v>500</v>
      </c>
      <c r="E4" s="41" t="s">
        <v>270</v>
      </c>
      <c r="F4" s="24" t="s">
        <v>94</v>
      </c>
      <c r="G4" s="24" t="s">
        <v>271</v>
      </c>
      <c r="H4" s="33">
        <v>2500</v>
      </c>
    </row>
    <row r="5" spans="1:8" x14ac:dyDescent="0.25">
      <c r="A5" s="28" t="s">
        <v>272</v>
      </c>
      <c r="B5" s="36">
        <v>45990</v>
      </c>
      <c r="C5" s="37">
        <v>28</v>
      </c>
      <c r="D5" s="37">
        <v>1000</v>
      </c>
      <c r="E5" s="38" t="s">
        <v>273</v>
      </c>
      <c r="F5" s="29" t="s">
        <v>94</v>
      </c>
      <c r="G5" s="29" t="s">
        <v>271</v>
      </c>
      <c r="H5" s="30">
        <v>5000</v>
      </c>
    </row>
    <row r="6" spans="1:8" x14ac:dyDescent="0.25">
      <c r="A6" s="32" t="s">
        <v>274</v>
      </c>
      <c r="B6" s="39">
        <v>45970</v>
      </c>
      <c r="C6" s="40">
        <v>20</v>
      </c>
      <c r="D6" s="40">
        <v>250</v>
      </c>
      <c r="E6" s="41" t="s">
        <v>266</v>
      </c>
      <c r="F6" s="24" t="s">
        <v>94</v>
      </c>
      <c r="G6" s="24" t="s">
        <v>271</v>
      </c>
      <c r="H6" s="33">
        <v>1250</v>
      </c>
    </row>
    <row r="7" spans="1:8" x14ac:dyDescent="0.25">
      <c r="A7" s="28" t="s">
        <v>275</v>
      </c>
      <c r="B7" s="36">
        <v>45961</v>
      </c>
      <c r="C7" s="37">
        <v>50</v>
      </c>
      <c r="D7" s="37">
        <v>250</v>
      </c>
      <c r="E7" s="38" t="s">
        <v>276</v>
      </c>
      <c r="F7" s="29" t="s">
        <v>94</v>
      </c>
      <c r="G7" s="29" t="s">
        <v>271</v>
      </c>
      <c r="H7" s="30">
        <v>1250</v>
      </c>
    </row>
    <row r="8" spans="1:8" x14ac:dyDescent="0.25">
      <c r="A8" s="32" t="s">
        <v>277</v>
      </c>
      <c r="B8" s="39">
        <v>45934</v>
      </c>
      <c r="C8" s="40">
        <v>10</v>
      </c>
      <c r="D8" s="40">
        <v>80</v>
      </c>
      <c r="E8" s="41" t="s">
        <v>266</v>
      </c>
      <c r="F8" s="24" t="s">
        <v>94</v>
      </c>
      <c r="G8" s="24" t="s">
        <v>271</v>
      </c>
      <c r="H8" s="33">
        <v>400</v>
      </c>
    </row>
    <row r="9" spans="1:8" x14ac:dyDescent="0.25">
      <c r="A9" s="28" t="s">
        <v>278</v>
      </c>
      <c r="B9" s="36">
        <v>45927</v>
      </c>
      <c r="C9" s="37">
        <v>28</v>
      </c>
      <c r="D9" s="37">
        <v>500</v>
      </c>
      <c r="E9" s="38" t="s">
        <v>279</v>
      </c>
      <c r="F9" s="29" t="s">
        <v>94</v>
      </c>
      <c r="G9" s="29" t="s">
        <v>271</v>
      </c>
      <c r="H9" s="30">
        <v>2500</v>
      </c>
    </row>
    <row r="10" spans="1:8" x14ac:dyDescent="0.25">
      <c r="A10" s="32" t="s">
        <v>280</v>
      </c>
      <c r="B10" s="39">
        <v>45863</v>
      </c>
      <c r="C10" s="40">
        <v>10</v>
      </c>
      <c r="D10" s="40">
        <v>100</v>
      </c>
      <c r="E10" s="41" t="s">
        <v>266</v>
      </c>
      <c r="F10" s="24" t="s">
        <v>94</v>
      </c>
      <c r="G10" s="24" t="s">
        <v>271</v>
      </c>
      <c r="H10" s="33">
        <v>500</v>
      </c>
    </row>
    <row r="11" spans="1:8" x14ac:dyDescent="0.25">
      <c r="A11" s="28" t="s">
        <v>281</v>
      </c>
      <c r="B11" s="36">
        <v>45829</v>
      </c>
      <c r="C11" s="37">
        <v>25</v>
      </c>
      <c r="D11" s="37">
        <v>5000</v>
      </c>
      <c r="E11" s="38" t="s">
        <v>282</v>
      </c>
      <c r="F11" s="29" t="s">
        <v>94</v>
      </c>
      <c r="G11" s="29" t="s">
        <v>271</v>
      </c>
      <c r="H11" s="30">
        <v>25000</v>
      </c>
    </row>
    <row r="12" spans="1:8" x14ac:dyDescent="0.25">
      <c r="A12" s="32" t="s">
        <v>283</v>
      </c>
      <c r="B12" s="39">
        <v>45825</v>
      </c>
      <c r="C12" s="40">
        <v>30</v>
      </c>
      <c r="D12" s="40">
        <v>12500</v>
      </c>
      <c r="E12" s="41" t="s">
        <v>282</v>
      </c>
      <c r="F12" s="24" t="s">
        <v>94</v>
      </c>
      <c r="G12" s="24" t="s">
        <v>271</v>
      </c>
      <c r="H12" s="33">
        <v>62500</v>
      </c>
    </row>
    <row r="13" spans="1:8" x14ac:dyDescent="0.25">
      <c r="A13" s="28" t="s">
        <v>284</v>
      </c>
      <c r="B13" s="36">
        <v>45815</v>
      </c>
      <c r="C13" s="37">
        <v>30</v>
      </c>
      <c r="D13" s="37">
        <v>10000</v>
      </c>
      <c r="E13" s="38" t="s">
        <v>266</v>
      </c>
      <c r="F13" s="29" t="s">
        <v>94</v>
      </c>
      <c r="G13" s="29" t="s">
        <v>271</v>
      </c>
      <c r="H13" s="30">
        <v>50000</v>
      </c>
    </row>
    <row r="14" spans="1:8" x14ac:dyDescent="0.25">
      <c r="A14" s="32" t="s">
        <v>285</v>
      </c>
      <c r="B14" s="39">
        <v>45815</v>
      </c>
      <c r="C14" s="40">
        <v>30</v>
      </c>
      <c r="D14" s="40">
        <v>50</v>
      </c>
      <c r="E14" s="41" t="s">
        <v>266</v>
      </c>
      <c r="F14" s="24" t="s">
        <v>94</v>
      </c>
      <c r="G14" s="24" t="s">
        <v>286</v>
      </c>
      <c r="H14" s="33">
        <v>250</v>
      </c>
    </row>
    <row r="15" spans="1:8" x14ac:dyDescent="0.25">
      <c r="A15" s="28" t="s">
        <v>287</v>
      </c>
      <c r="B15" s="36">
        <v>45814</v>
      </c>
      <c r="C15" s="37">
        <v>25</v>
      </c>
      <c r="D15" s="37">
        <v>500</v>
      </c>
      <c r="E15" s="38" t="s">
        <v>266</v>
      </c>
      <c r="F15" s="29" t="s">
        <v>94</v>
      </c>
      <c r="G15" s="29" t="s">
        <v>271</v>
      </c>
      <c r="H15" s="30">
        <v>2500</v>
      </c>
    </row>
    <row r="16" spans="1:8" x14ac:dyDescent="0.25">
      <c r="A16" s="32" t="s">
        <v>288</v>
      </c>
      <c r="B16" s="39">
        <v>45813</v>
      </c>
      <c r="C16" s="40">
        <v>28</v>
      </c>
      <c r="D16" s="40">
        <v>500</v>
      </c>
      <c r="E16" s="41" t="s">
        <v>289</v>
      </c>
      <c r="F16" s="24" t="s">
        <v>94</v>
      </c>
      <c r="G16" s="24" t="s">
        <v>271</v>
      </c>
      <c r="H16" s="33">
        <v>2500</v>
      </c>
    </row>
    <row r="17" spans="1:8" x14ac:dyDescent="0.25">
      <c r="A17" s="28" t="s">
        <v>290</v>
      </c>
      <c r="B17" s="36">
        <v>45813</v>
      </c>
      <c r="C17" s="37">
        <v>10</v>
      </c>
      <c r="D17" s="37">
        <v>100</v>
      </c>
      <c r="E17" s="38" t="s">
        <v>266</v>
      </c>
      <c r="F17" s="29" t="s">
        <v>291</v>
      </c>
      <c r="G17" s="29" t="s">
        <v>268</v>
      </c>
      <c r="H17" s="30">
        <v>500</v>
      </c>
    </row>
    <row r="18" spans="1:8" x14ac:dyDescent="0.25">
      <c r="A18" s="32" t="s">
        <v>292</v>
      </c>
      <c r="B18" s="39">
        <v>45795</v>
      </c>
      <c r="C18" s="40">
        <v>25</v>
      </c>
      <c r="D18" s="40">
        <v>10</v>
      </c>
      <c r="E18" s="41" t="s">
        <v>252</v>
      </c>
      <c r="F18" s="24" t="s">
        <v>94</v>
      </c>
      <c r="G18" s="24" t="s">
        <v>268</v>
      </c>
      <c r="H18" s="33">
        <v>50</v>
      </c>
    </row>
    <row r="19" spans="1:8" x14ac:dyDescent="0.25">
      <c r="A19" s="28" t="s">
        <v>293</v>
      </c>
      <c r="B19" s="36">
        <v>45795</v>
      </c>
      <c r="C19" s="37">
        <v>25</v>
      </c>
      <c r="D19" s="37">
        <v>100</v>
      </c>
      <c r="E19" s="38" t="s">
        <v>266</v>
      </c>
      <c r="F19" s="29" t="s">
        <v>94</v>
      </c>
      <c r="G19" s="29" t="s">
        <v>268</v>
      </c>
      <c r="H19" s="30">
        <v>500</v>
      </c>
    </row>
    <row r="20" spans="1:8" x14ac:dyDescent="0.25">
      <c r="A20" s="32" t="s">
        <v>292</v>
      </c>
      <c r="B20" s="39">
        <v>45794</v>
      </c>
      <c r="C20" s="40">
        <v>25</v>
      </c>
      <c r="D20" s="40">
        <v>10</v>
      </c>
      <c r="E20" s="41" t="s">
        <v>252</v>
      </c>
      <c r="F20" s="24" t="s">
        <v>94</v>
      </c>
      <c r="G20" s="24" t="s">
        <v>268</v>
      </c>
      <c r="H20" s="33">
        <v>50</v>
      </c>
    </row>
    <row r="21" spans="1:8" x14ac:dyDescent="0.25">
      <c r="A21" s="28" t="s">
        <v>294</v>
      </c>
      <c r="B21" s="36">
        <v>45789</v>
      </c>
      <c r="C21" s="37">
        <v>12</v>
      </c>
      <c r="D21" s="37">
        <v>120</v>
      </c>
      <c r="E21" s="38" t="s">
        <v>266</v>
      </c>
      <c r="F21" s="29" t="s">
        <v>94</v>
      </c>
      <c r="G21" s="29" t="s">
        <v>271</v>
      </c>
      <c r="H21" s="30">
        <v>600</v>
      </c>
    </row>
    <row r="22" spans="1:8" x14ac:dyDescent="0.25">
      <c r="A22" s="32" t="s">
        <v>295</v>
      </c>
      <c r="B22" s="39">
        <v>45779</v>
      </c>
      <c r="C22" s="40">
        <v>25</v>
      </c>
      <c r="D22" s="40">
        <v>200</v>
      </c>
      <c r="E22" s="41" t="s">
        <v>296</v>
      </c>
      <c r="F22" s="24" t="s">
        <v>94</v>
      </c>
      <c r="G22" s="24" t="s">
        <v>271</v>
      </c>
      <c r="H22" s="33">
        <v>1000</v>
      </c>
    </row>
    <row r="23" spans="1:8" x14ac:dyDescent="0.25">
      <c r="A23" s="28" t="s">
        <v>297</v>
      </c>
      <c r="B23" s="36">
        <v>45725</v>
      </c>
      <c r="C23" s="37">
        <v>28</v>
      </c>
      <c r="D23" s="37">
        <v>1000</v>
      </c>
      <c r="E23" s="38" t="s">
        <v>273</v>
      </c>
      <c r="F23" s="29" t="s">
        <v>94</v>
      </c>
      <c r="G23" s="29" t="s">
        <v>271</v>
      </c>
      <c r="H23" s="30">
        <v>5000</v>
      </c>
    </row>
    <row r="24" spans="1:8" x14ac:dyDescent="0.25">
      <c r="A24" s="32" t="s">
        <v>298</v>
      </c>
      <c r="B24" s="39">
        <v>45721</v>
      </c>
      <c r="C24" s="40">
        <v>50</v>
      </c>
      <c r="D24" s="40">
        <v>100</v>
      </c>
      <c r="E24" s="41" t="s">
        <v>266</v>
      </c>
      <c r="F24" s="24" t="s">
        <v>94</v>
      </c>
      <c r="G24" s="24" t="s">
        <v>299</v>
      </c>
      <c r="H24" s="33">
        <v>500</v>
      </c>
    </row>
    <row r="25" spans="1:8" x14ac:dyDescent="0.25">
      <c r="A25" s="28" t="s">
        <v>300</v>
      </c>
      <c r="B25" s="36">
        <v>45656</v>
      </c>
      <c r="C25" s="37">
        <v>6</v>
      </c>
      <c r="D25" s="37">
        <v>200</v>
      </c>
      <c r="E25" s="38" t="s">
        <v>301</v>
      </c>
      <c r="F25" s="29" t="s">
        <v>94</v>
      </c>
      <c r="G25" s="29" t="s">
        <v>302</v>
      </c>
      <c r="H25" s="30">
        <v>1000</v>
      </c>
    </row>
    <row r="26" spans="1:8" x14ac:dyDescent="0.25">
      <c r="A26" s="32" t="s">
        <v>303</v>
      </c>
      <c r="B26" s="39">
        <v>45655</v>
      </c>
      <c r="C26" s="40">
        <v>6</v>
      </c>
      <c r="D26" s="40">
        <v>100</v>
      </c>
      <c r="E26" s="41" t="s">
        <v>266</v>
      </c>
      <c r="F26" s="24" t="s">
        <v>94</v>
      </c>
      <c r="G26" s="24" t="s">
        <v>271</v>
      </c>
      <c r="H26" s="33">
        <v>500</v>
      </c>
    </row>
    <row r="27" spans="1:8" x14ac:dyDescent="0.25">
      <c r="A27" s="28" t="s">
        <v>304</v>
      </c>
      <c r="B27" s="36">
        <v>45648</v>
      </c>
      <c r="C27" s="37">
        <v>10</v>
      </c>
      <c r="D27" s="37">
        <v>500</v>
      </c>
      <c r="E27" s="38" t="s">
        <v>266</v>
      </c>
      <c r="F27" s="29" t="s">
        <v>94</v>
      </c>
      <c r="G27" s="29" t="s">
        <v>271</v>
      </c>
      <c r="H27" s="30">
        <v>2500</v>
      </c>
    </row>
    <row r="28" spans="1:8" x14ac:dyDescent="0.25">
      <c r="A28" s="32" t="s">
        <v>305</v>
      </c>
      <c r="B28" s="39">
        <v>45646</v>
      </c>
      <c r="C28" s="40">
        <v>12</v>
      </c>
      <c r="D28" s="40">
        <v>50</v>
      </c>
      <c r="E28" s="41" t="s">
        <v>306</v>
      </c>
      <c r="F28" s="24" t="s">
        <v>94</v>
      </c>
      <c r="G28" s="24" t="s">
        <v>271</v>
      </c>
      <c r="H28" s="33">
        <v>250</v>
      </c>
    </row>
    <row r="29" spans="1:8" x14ac:dyDescent="0.25">
      <c r="A29" s="28" t="s">
        <v>307</v>
      </c>
      <c r="B29" s="36">
        <v>45645</v>
      </c>
      <c r="C29" s="37">
        <v>10</v>
      </c>
      <c r="D29" s="37">
        <v>1000</v>
      </c>
      <c r="E29" s="38" t="s">
        <v>252</v>
      </c>
      <c r="F29" s="29" t="s">
        <v>94</v>
      </c>
      <c r="G29" s="29" t="s">
        <v>271</v>
      </c>
      <c r="H29" s="30">
        <v>5000</v>
      </c>
    </row>
    <row r="30" spans="1:8" x14ac:dyDescent="0.25">
      <c r="A30" s="32" t="s">
        <v>308</v>
      </c>
      <c r="B30" s="39">
        <v>45644</v>
      </c>
      <c r="C30" s="40">
        <v>12</v>
      </c>
      <c r="D30" s="40">
        <v>50</v>
      </c>
      <c r="E30" s="41" t="s">
        <v>309</v>
      </c>
      <c r="F30" s="24" t="s">
        <v>94</v>
      </c>
      <c r="G30" s="24" t="s">
        <v>271</v>
      </c>
      <c r="H30" s="33">
        <v>250</v>
      </c>
    </row>
    <row r="31" spans="1:8" x14ac:dyDescent="0.25">
      <c r="A31" s="28" t="s">
        <v>265</v>
      </c>
      <c r="B31" s="36">
        <v>45642</v>
      </c>
      <c r="C31" s="37">
        <v>45</v>
      </c>
      <c r="D31" s="37">
        <v>400</v>
      </c>
      <c r="E31" s="38" t="s">
        <v>266</v>
      </c>
      <c r="F31" s="29" t="s">
        <v>267</v>
      </c>
      <c r="G31" s="29" t="s">
        <v>268</v>
      </c>
      <c r="H31" s="30">
        <v>2000</v>
      </c>
    </row>
    <row r="32" spans="1:8" x14ac:dyDescent="0.25">
      <c r="A32" s="32" t="s">
        <v>310</v>
      </c>
      <c r="B32" s="39">
        <v>45640</v>
      </c>
      <c r="C32" s="40">
        <v>10</v>
      </c>
      <c r="D32" s="40">
        <v>500</v>
      </c>
      <c r="E32" s="41" t="s">
        <v>266</v>
      </c>
      <c r="F32" s="24" t="s">
        <v>94</v>
      </c>
      <c r="G32" s="24" t="s">
        <v>271</v>
      </c>
      <c r="H32" s="33">
        <v>2500</v>
      </c>
    </row>
    <row r="33" spans="1:8" x14ac:dyDescent="0.25">
      <c r="A33" s="28" t="s">
        <v>311</v>
      </c>
      <c r="B33" s="36">
        <v>45633</v>
      </c>
      <c r="C33" s="37">
        <v>20</v>
      </c>
      <c r="D33" s="37">
        <v>250</v>
      </c>
      <c r="E33" s="38" t="s">
        <v>266</v>
      </c>
      <c r="F33" s="29" t="s">
        <v>94</v>
      </c>
      <c r="G33" s="29" t="s">
        <v>271</v>
      </c>
      <c r="H33" s="30">
        <v>1250</v>
      </c>
    </row>
    <row r="34" spans="1:8" x14ac:dyDescent="0.25">
      <c r="A34" s="32" t="s">
        <v>312</v>
      </c>
      <c r="B34" s="39">
        <v>45631</v>
      </c>
      <c r="C34" s="40">
        <v>6</v>
      </c>
      <c r="D34" s="40">
        <v>100</v>
      </c>
      <c r="E34" s="41" t="s">
        <v>266</v>
      </c>
      <c r="F34" s="24" t="s">
        <v>94</v>
      </c>
      <c r="G34" s="24" t="s">
        <v>271</v>
      </c>
      <c r="H34" s="33">
        <v>500</v>
      </c>
    </row>
    <row r="35" spans="1:8" x14ac:dyDescent="0.25">
      <c r="A35" s="28" t="s">
        <v>269</v>
      </c>
      <c r="B35" s="36">
        <v>45627</v>
      </c>
      <c r="C35" s="37">
        <v>20</v>
      </c>
      <c r="D35" s="37">
        <v>500</v>
      </c>
      <c r="E35" s="38" t="s">
        <v>270</v>
      </c>
      <c r="F35" s="29" t="s">
        <v>94</v>
      </c>
      <c r="G35" s="29" t="s">
        <v>271</v>
      </c>
      <c r="H35" s="30">
        <v>2500</v>
      </c>
    </row>
    <row r="36" spans="1:8" x14ac:dyDescent="0.25">
      <c r="A36" s="32" t="s">
        <v>313</v>
      </c>
      <c r="B36" s="39">
        <v>45621</v>
      </c>
      <c r="C36" s="40">
        <v>12</v>
      </c>
      <c r="D36" s="40">
        <v>200</v>
      </c>
      <c r="E36" s="41" t="s">
        <v>314</v>
      </c>
      <c r="F36" s="24" t="s">
        <v>291</v>
      </c>
      <c r="G36" s="24" t="s">
        <v>268</v>
      </c>
      <c r="H36" s="33">
        <v>1000</v>
      </c>
    </row>
    <row r="37" spans="1:8" x14ac:dyDescent="0.25">
      <c r="A37" s="28" t="s">
        <v>315</v>
      </c>
      <c r="B37" s="36">
        <v>45620</v>
      </c>
      <c r="C37" s="37">
        <v>12</v>
      </c>
      <c r="D37" s="37">
        <v>500</v>
      </c>
      <c r="E37" s="38" t="s">
        <v>273</v>
      </c>
      <c r="F37" s="29" t="s">
        <v>291</v>
      </c>
      <c r="G37" s="29" t="s">
        <v>268</v>
      </c>
      <c r="H37" s="30">
        <v>2500</v>
      </c>
    </row>
    <row r="38" spans="1:8" x14ac:dyDescent="0.25">
      <c r="A38" s="32" t="s">
        <v>274</v>
      </c>
      <c r="B38" s="39">
        <v>45606</v>
      </c>
      <c r="C38" s="40">
        <v>20</v>
      </c>
      <c r="D38" s="40">
        <v>150</v>
      </c>
      <c r="E38" s="41" t="s">
        <v>266</v>
      </c>
      <c r="F38" s="24" t="s">
        <v>94</v>
      </c>
      <c r="G38" s="24" t="s">
        <v>271</v>
      </c>
      <c r="H38" s="33">
        <v>750</v>
      </c>
    </row>
    <row r="39" spans="1:8" x14ac:dyDescent="0.25">
      <c r="A39" s="28" t="s">
        <v>272</v>
      </c>
      <c r="B39" s="36">
        <v>45599</v>
      </c>
      <c r="C39" s="37">
        <v>28</v>
      </c>
      <c r="D39" s="37">
        <v>1000</v>
      </c>
      <c r="E39" s="38" t="s">
        <v>273</v>
      </c>
      <c r="F39" s="29" t="s">
        <v>94</v>
      </c>
      <c r="G39" s="29" t="s">
        <v>271</v>
      </c>
      <c r="H39" s="30">
        <v>5000</v>
      </c>
    </row>
    <row r="40" spans="1:8" x14ac:dyDescent="0.25">
      <c r="A40" s="32" t="s">
        <v>316</v>
      </c>
      <c r="B40" s="39">
        <v>45591</v>
      </c>
      <c r="C40" s="40">
        <v>50</v>
      </c>
      <c r="D40" s="40">
        <v>300</v>
      </c>
      <c r="E40" s="41" t="s">
        <v>282</v>
      </c>
      <c r="F40" s="24" t="s">
        <v>94</v>
      </c>
      <c r="G40" s="24" t="s">
        <v>271</v>
      </c>
      <c r="H40" s="33">
        <v>1500</v>
      </c>
    </row>
    <row r="41" spans="1:8" x14ac:dyDescent="0.25">
      <c r="A41" s="28" t="s">
        <v>277</v>
      </c>
      <c r="B41" s="36">
        <v>45569</v>
      </c>
      <c r="C41" s="37">
        <v>10</v>
      </c>
      <c r="D41" s="37">
        <v>100</v>
      </c>
      <c r="E41" s="38" t="s">
        <v>252</v>
      </c>
      <c r="F41" s="29" t="s">
        <v>94</v>
      </c>
      <c r="G41" s="29" t="s">
        <v>271</v>
      </c>
      <c r="H41" s="30">
        <v>500</v>
      </c>
    </row>
    <row r="42" spans="1:8" x14ac:dyDescent="0.25">
      <c r="A42" s="32" t="s">
        <v>278</v>
      </c>
      <c r="B42" s="39">
        <v>45563</v>
      </c>
      <c r="C42" s="40">
        <v>28</v>
      </c>
      <c r="D42" s="40">
        <v>500</v>
      </c>
      <c r="E42" s="41" t="s">
        <v>279</v>
      </c>
      <c r="F42" s="24" t="s">
        <v>94</v>
      </c>
      <c r="G42" s="24" t="s">
        <v>271</v>
      </c>
      <c r="H42" s="33">
        <v>2500</v>
      </c>
    </row>
    <row r="43" spans="1:8" x14ac:dyDescent="0.25">
      <c r="A43" s="28" t="s">
        <v>280</v>
      </c>
      <c r="B43" s="36">
        <v>45500</v>
      </c>
      <c r="C43" s="37">
        <v>10</v>
      </c>
      <c r="D43" s="37">
        <v>100</v>
      </c>
      <c r="E43" s="38" t="s">
        <v>266</v>
      </c>
      <c r="F43" s="29" t="s">
        <v>94</v>
      </c>
      <c r="G43" s="29" t="s">
        <v>271</v>
      </c>
      <c r="H43" s="30">
        <v>500</v>
      </c>
    </row>
    <row r="44" spans="1:8" x14ac:dyDescent="0.25">
      <c r="A44" s="32" t="s">
        <v>281</v>
      </c>
      <c r="B44" s="39">
        <v>45465</v>
      </c>
      <c r="C44" s="40">
        <v>25</v>
      </c>
      <c r="D44" s="40">
        <v>12500</v>
      </c>
      <c r="E44" s="41" t="s">
        <v>282</v>
      </c>
      <c r="F44" s="24" t="s">
        <v>94</v>
      </c>
      <c r="G44" s="24" t="s">
        <v>271</v>
      </c>
      <c r="H44" s="33">
        <v>62500</v>
      </c>
    </row>
    <row r="45" spans="1:8" x14ac:dyDescent="0.25">
      <c r="A45" s="28" t="s">
        <v>283</v>
      </c>
      <c r="B45" s="36">
        <v>45461</v>
      </c>
      <c r="C45" s="37">
        <v>30</v>
      </c>
      <c r="D45" s="37">
        <v>5000</v>
      </c>
      <c r="E45" s="38" t="s">
        <v>282</v>
      </c>
      <c r="F45" s="29" t="s">
        <v>94</v>
      </c>
      <c r="G45" s="29" t="s">
        <v>271</v>
      </c>
      <c r="H45" s="30">
        <v>25000</v>
      </c>
    </row>
    <row r="46" spans="1:8" x14ac:dyDescent="0.25">
      <c r="A46" s="32" t="s">
        <v>317</v>
      </c>
      <c r="B46" s="39">
        <v>45451</v>
      </c>
      <c r="C46" s="40">
        <v>25</v>
      </c>
      <c r="D46" s="40">
        <v>5000</v>
      </c>
      <c r="E46" s="41" t="s">
        <v>270</v>
      </c>
      <c r="F46" s="24" t="s">
        <v>94</v>
      </c>
      <c r="G46" s="24" t="s">
        <v>271</v>
      </c>
      <c r="H46" s="33">
        <v>25000</v>
      </c>
    </row>
    <row r="47" spans="1:8" x14ac:dyDescent="0.25">
      <c r="A47" s="28" t="s">
        <v>318</v>
      </c>
      <c r="B47" s="36">
        <v>45451</v>
      </c>
      <c r="C47" s="37">
        <v>25</v>
      </c>
      <c r="D47" s="37">
        <v>10000</v>
      </c>
      <c r="E47" s="38" t="s">
        <v>319</v>
      </c>
      <c r="F47" s="29" t="s">
        <v>94</v>
      </c>
      <c r="G47" s="29" t="s">
        <v>271</v>
      </c>
      <c r="H47" s="30">
        <v>50000</v>
      </c>
    </row>
    <row r="48" spans="1:8" x14ac:dyDescent="0.25">
      <c r="A48" s="32" t="s">
        <v>284</v>
      </c>
      <c r="B48" s="39">
        <v>45444</v>
      </c>
      <c r="C48" s="40">
        <v>30</v>
      </c>
      <c r="D48" s="40">
        <v>10000</v>
      </c>
      <c r="E48" s="41" t="s">
        <v>266</v>
      </c>
      <c r="F48" s="24" t="s">
        <v>94</v>
      </c>
      <c r="G48" s="24" t="s">
        <v>271</v>
      </c>
      <c r="H48" s="33">
        <v>50000</v>
      </c>
    </row>
    <row r="49" spans="1:8" x14ac:dyDescent="0.25">
      <c r="A49" s="28" t="s">
        <v>320</v>
      </c>
      <c r="B49" s="36">
        <v>45444</v>
      </c>
      <c r="C49" s="37">
        <v>30</v>
      </c>
      <c r="D49" s="37">
        <v>50</v>
      </c>
      <c r="E49" s="38" t="s">
        <v>266</v>
      </c>
      <c r="F49" s="29" t="s">
        <v>94</v>
      </c>
      <c r="G49" s="29" t="s">
        <v>286</v>
      </c>
      <c r="H49" s="30">
        <v>250</v>
      </c>
    </row>
    <row r="50" spans="1:8" x14ac:dyDescent="0.25">
      <c r="A50" s="32" t="s">
        <v>287</v>
      </c>
      <c r="B50" s="39">
        <v>45443</v>
      </c>
      <c r="C50" s="40">
        <v>25</v>
      </c>
      <c r="D50" s="40">
        <v>500</v>
      </c>
      <c r="E50" s="41" t="s">
        <v>266</v>
      </c>
      <c r="F50" s="24" t="s">
        <v>94</v>
      </c>
      <c r="G50" s="24" t="s">
        <v>271</v>
      </c>
      <c r="H50" s="33">
        <v>2500</v>
      </c>
    </row>
    <row r="51" spans="1:8" x14ac:dyDescent="0.25">
      <c r="A51" s="28" t="s">
        <v>290</v>
      </c>
      <c r="B51" s="36">
        <v>45442</v>
      </c>
      <c r="C51" s="37">
        <v>10</v>
      </c>
      <c r="D51" s="37">
        <v>100</v>
      </c>
      <c r="E51" s="38" t="s">
        <v>266</v>
      </c>
      <c r="F51" s="29" t="s">
        <v>291</v>
      </c>
      <c r="G51" s="29" t="s">
        <v>268</v>
      </c>
      <c r="H51" s="30">
        <v>500</v>
      </c>
    </row>
    <row r="52" spans="1:8" x14ac:dyDescent="0.25">
      <c r="A52" s="32" t="s">
        <v>293</v>
      </c>
      <c r="B52" s="39">
        <v>45431</v>
      </c>
      <c r="C52" s="40">
        <v>40</v>
      </c>
      <c r="D52" s="40">
        <v>150</v>
      </c>
      <c r="E52" s="41" t="s">
        <v>266</v>
      </c>
      <c r="F52" s="24" t="s">
        <v>267</v>
      </c>
      <c r="G52" s="24" t="s">
        <v>268</v>
      </c>
      <c r="H52" s="33">
        <v>750</v>
      </c>
    </row>
    <row r="53" spans="1:8" x14ac:dyDescent="0.25">
      <c r="A53" s="28" t="s">
        <v>292</v>
      </c>
      <c r="B53" s="36">
        <v>45431</v>
      </c>
      <c r="C53" s="37">
        <v>40</v>
      </c>
      <c r="D53" s="37">
        <v>15</v>
      </c>
      <c r="E53" s="38" t="s">
        <v>252</v>
      </c>
      <c r="F53" s="29" t="s">
        <v>267</v>
      </c>
      <c r="G53" s="29" t="s">
        <v>268</v>
      </c>
      <c r="H53" s="30">
        <v>75</v>
      </c>
    </row>
    <row r="54" spans="1:8" x14ac:dyDescent="0.25">
      <c r="A54" s="32" t="s">
        <v>292</v>
      </c>
      <c r="B54" s="39">
        <v>45430</v>
      </c>
      <c r="C54" s="40">
        <v>40</v>
      </c>
      <c r="D54" s="40">
        <v>15</v>
      </c>
      <c r="E54" s="41" t="s">
        <v>252</v>
      </c>
      <c r="F54" s="24" t="s">
        <v>267</v>
      </c>
      <c r="G54" s="24" t="s">
        <v>268</v>
      </c>
      <c r="H54" s="33">
        <v>75</v>
      </c>
    </row>
    <row r="55" spans="1:8" x14ac:dyDescent="0.25">
      <c r="A55" s="28" t="s">
        <v>294</v>
      </c>
      <c r="B55" s="36">
        <v>45402</v>
      </c>
      <c r="C55" s="37">
        <v>12</v>
      </c>
      <c r="D55" s="37">
        <v>120</v>
      </c>
      <c r="E55" s="38" t="s">
        <v>266</v>
      </c>
      <c r="F55" s="29" t="s">
        <v>94</v>
      </c>
      <c r="G55" s="29" t="s">
        <v>271</v>
      </c>
      <c r="H55" s="30">
        <v>600</v>
      </c>
    </row>
    <row r="56" spans="1:8" x14ac:dyDescent="0.25">
      <c r="A56" s="32" t="s">
        <v>321</v>
      </c>
      <c r="B56" s="39">
        <v>45389</v>
      </c>
      <c r="C56" s="40">
        <v>28</v>
      </c>
      <c r="D56" s="40">
        <v>500</v>
      </c>
      <c r="E56" s="41" t="s">
        <v>322</v>
      </c>
      <c r="F56" s="24" t="s">
        <v>94</v>
      </c>
      <c r="G56" s="24" t="s">
        <v>271</v>
      </c>
      <c r="H56" s="33">
        <v>2500</v>
      </c>
    </row>
    <row r="57" spans="1:8" x14ac:dyDescent="0.25">
      <c r="A57" s="28" t="s">
        <v>297</v>
      </c>
      <c r="B57" s="36">
        <v>45361</v>
      </c>
      <c r="C57" s="37">
        <v>28</v>
      </c>
      <c r="D57" s="37">
        <v>1000</v>
      </c>
      <c r="E57" s="38" t="s">
        <v>273</v>
      </c>
      <c r="F57" s="29" t="s">
        <v>94</v>
      </c>
      <c r="G57" s="29" t="s">
        <v>271</v>
      </c>
      <c r="H57" s="30">
        <v>5000</v>
      </c>
    </row>
    <row r="58" spans="1:8" x14ac:dyDescent="0.25">
      <c r="A58" s="32" t="s">
        <v>298</v>
      </c>
      <c r="B58" s="39">
        <v>45357</v>
      </c>
      <c r="C58" s="40">
        <v>75</v>
      </c>
      <c r="D58" s="40">
        <v>100</v>
      </c>
      <c r="E58" s="41" t="s">
        <v>266</v>
      </c>
      <c r="F58" s="24" t="s">
        <v>94</v>
      </c>
      <c r="G58" s="24" t="s">
        <v>299</v>
      </c>
      <c r="H58" s="34">
        <v>500</v>
      </c>
    </row>
    <row r="59" spans="1:8" s="43" customFormat="1" ht="16.5" thickBot="1" x14ac:dyDescent="0.3">
      <c r="A59" s="46" t="s">
        <v>323</v>
      </c>
      <c r="B59" s="46" t="s">
        <v>324</v>
      </c>
      <c r="C59" s="45">
        <f>COUNT(C3:C58)</f>
        <v>56</v>
      </c>
      <c r="D59" s="45">
        <f>SUBTOTAL(9,D3:D58)</f>
        <v>84820</v>
      </c>
      <c r="E59" s="42"/>
      <c r="H59" s="44">
        <f>SUBTOTAL(9,H3:H58)</f>
        <v>424100</v>
      </c>
    </row>
    <row r="60" spans="1:8" ht="15.75" thickTop="1" x14ac:dyDescent="0.25"/>
  </sheetData>
  <autoFilter ref="A2:H58" xr:uid="{7353AD8D-2714-4F33-BC0D-0C8FF9A8C94E}"/>
  <pageMargins left="0.25" right="0.25" top="0.75" bottom="0.75" header="0.3" footer="0.3"/>
  <pageSetup paperSize="8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9DFC-CBEF-4603-857C-2341513EA53E}">
  <sheetPr>
    <pageSetUpPr fitToPage="1"/>
  </sheetPr>
  <dimension ref="B1:T43"/>
  <sheetViews>
    <sheetView topLeftCell="E4" zoomScale="85" zoomScaleNormal="85" workbookViewId="0">
      <selection activeCell="K11" sqref="K11"/>
    </sheetView>
  </sheetViews>
  <sheetFormatPr defaultColWidth="0" defaultRowHeight="15" x14ac:dyDescent="0.25"/>
  <cols>
    <col min="1" max="1" width="8.85546875" hidden="1" customWidth="1"/>
    <col min="2" max="5" width="16.140625" customWidth="1"/>
    <col min="6" max="6" width="34.140625" style="1" customWidth="1"/>
    <col min="7" max="7" width="22.42578125" style="9" customWidth="1"/>
    <col min="8" max="8" width="25.85546875" style="2" customWidth="1"/>
    <col min="9" max="9" width="20" style="2" customWidth="1"/>
    <col min="10" max="10" width="23.28515625" style="2" bestFit="1" customWidth="1"/>
    <col min="11" max="11" width="19.140625" style="2" customWidth="1"/>
    <col min="12" max="14" width="20.42578125" style="2" customWidth="1"/>
    <col min="15" max="15" width="52.5703125" style="2" customWidth="1"/>
    <col min="16" max="16" width="41.7109375" style="1" customWidth="1"/>
    <col min="17" max="17" width="21.7109375" bestFit="1" customWidth="1"/>
    <col min="18" max="18" width="11.7109375" customWidth="1"/>
    <col min="19" max="19" width="52.5703125" customWidth="1"/>
    <col min="20" max="20" width="8.85546875" customWidth="1"/>
    <col min="21" max="16384" width="8.85546875" hidden="1"/>
  </cols>
  <sheetData>
    <row r="1" spans="2:20" ht="16.5" thickBot="1" x14ac:dyDescent="0.3">
      <c r="F1" s="81" t="s">
        <v>0</v>
      </c>
      <c r="G1" s="82"/>
      <c r="H1" s="83"/>
    </row>
    <row r="2" spans="2:20" s="3" customFormat="1" ht="75.75" thickBot="1" x14ac:dyDescent="0.3">
      <c r="B2"/>
      <c r="C2"/>
      <c r="D2"/>
      <c r="E2"/>
      <c r="F2" s="3" t="s">
        <v>1</v>
      </c>
      <c r="G2" s="7" t="s">
        <v>2</v>
      </c>
      <c r="H2" s="7" t="s">
        <v>3</v>
      </c>
      <c r="I2" s="7" t="s">
        <v>4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7" t="s">
        <v>10</v>
      </c>
      <c r="P2" s="7" t="s">
        <v>11</v>
      </c>
      <c r="Q2"/>
      <c r="R2"/>
      <c r="S2"/>
      <c r="T2"/>
    </row>
    <row r="3" spans="2:20" ht="45.75" thickBot="1" x14ac:dyDescent="0.3">
      <c r="F3" s="3" t="s">
        <v>12</v>
      </c>
      <c r="G3" s="4" t="s">
        <v>13</v>
      </c>
      <c r="H3" s="4" t="s">
        <v>14</v>
      </c>
      <c r="I3" s="4">
        <v>15</v>
      </c>
      <c r="J3" s="4">
        <v>42</v>
      </c>
      <c r="K3" s="5">
        <v>14.8</v>
      </c>
      <c r="L3" s="6">
        <f t="shared" ref="L3:L10" si="0">K3*J3*I3</f>
        <v>9324</v>
      </c>
      <c r="M3" s="68">
        <v>0.3</v>
      </c>
      <c r="N3" s="65">
        <f>L3-(L3*M3)</f>
        <v>6526.8</v>
      </c>
      <c r="O3" s="8" t="s">
        <v>15</v>
      </c>
      <c r="P3" s="8" t="s">
        <v>16</v>
      </c>
      <c r="Q3" s="1"/>
    </row>
    <row r="4" spans="2:20" ht="45.75" thickBot="1" x14ac:dyDescent="0.3">
      <c r="F4" s="3" t="s">
        <v>12</v>
      </c>
      <c r="G4" s="4" t="s">
        <v>17</v>
      </c>
      <c r="H4" s="4" t="s">
        <v>18</v>
      </c>
      <c r="I4" s="4">
        <v>15</v>
      </c>
      <c r="J4" s="4">
        <v>42</v>
      </c>
      <c r="K4" s="5">
        <v>14.8</v>
      </c>
      <c r="L4" s="6">
        <f t="shared" si="0"/>
        <v>9324</v>
      </c>
      <c r="M4" s="68">
        <v>0.3</v>
      </c>
      <c r="N4" s="65">
        <f t="shared" ref="N4:N19" si="1">L4-(L4*M4)</f>
        <v>6526.8</v>
      </c>
      <c r="O4" s="8" t="s">
        <v>19</v>
      </c>
      <c r="P4" s="8" t="s">
        <v>20</v>
      </c>
    </row>
    <row r="5" spans="2:20" ht="45.75" thickBot="1" x14ac:dyDescent="0.3">
      <c r="F5" s="3" t="s">
        <v>12</v>
      </c>
      <c r="G5" s="4" t="s">
        <v>21</v>
      </c>
      <c r="H5" s="4" t="s">
        <v>22</v>
      </c>
      <c r="I5" s="4">
        <v>15</v>
      </c>
      <c r="J5" s="4">
        <v>42</v>
      </c>
      <c r="K5" s="5">
        <v>246.39</v>
      </c>
      <c r="L5" s="6">
        <f t="shared" si="0"/>
        <v>155225.69999999998</v>
      </c>
      <c r="M5" s="68">
        <v>0.25</v>
      </c>
      <c r="N5" s="65">
        <f t="shared" si="1"/>
        <v>116419.27499999999</v>
      </c>
      <c r="O5" s="8" t="s">
        <v>23</v>
      </c>
      <c r="P5" s="8" t="s">
        <v>24</v>
      </c>
    </row>
    <row r="6" spans="2:20" ht="45.75" thickBot="1" x14ac:dyDescent="0.3">
      <c r="F6" s="3" t="s">
        <v>12</v>
      </c>
      <c r="G6" s="4" t="s">
        <v>25</v>
      </c>
      <c r="H6" s="4" t="s">
        <v>26</v>
      </c>
      <c r="I6" s="4">
        <v>15</v>
      </c>
      <c r="J6" s="4">
        <v>42</v>
      </c>
      <c r="K6" s="5">
        <v>100.33</v>
      </c>
      <c r="L6" s="6">
        <f t="shared" si="0"/>
        <v>63207.899999999994</v>
      </c>
      <c r="M6" s="68">
        <v>0.35</v>
      </c>
      <c r="N6" s="65">
        <f t="shared" si="1"/>
        <v>41085.134999999995</v>
      </c>
      <c r="O6" s="8" t="s">
        <v>27</v>
      </c>
      <c r="P6" s="8" t="s">
        <v>28</v>
      </c>
    </row>
    <row r="7" spans="2:20" ht="60.75" thickBot="1" x14ac:dyDescent="0.3">
      <c r="F7" s="3" t="s">
        <v>29</v>
      </c>
      <c r="G7" s="4" t="s">
        <v>30</v>
      </c>
      <c r="H7" s="4" t="s">
        <v>31</v>
      </c>
      <c r="I7" s="4">
        <v>30</v>
      </c>
      <c r="J7" s="4">
        <v>96</v>
      </c>
      <c r="K7" s="5">
        <v>100.33</v>
      </c>
      <c r="L7" s="6">
        <f t="shared" si="0"/>
        <v>288950.40000000002</v>
      </c>
      <c r="M7" s="68">
        <v>0.35</v>
      </c>
      <c r="N7" s="65">
        <f t="shared" si="1"/>
        <v>187817.76</v>
      </c>
      <c r="O7" s="8" t="s">
        <v>32</v>
      </c>
      <c r="P7" s="8" t="s">
        <v>33</v>
      </c>
    </row>
    <row r="8" spans="2:20" ht="45.75" thickBot="1" x14ac:dyDescent="0.3">
      <c r="F8" s="3" t="s">
        <v>29</v>
      </c>
      <c r="G8" s="4" t="s">
        <v>34</v>
      </c>
      <c r="H8" s="4" t="s">
        <v>35</v>
      </c>
      <c r="I8" s="4">
        <v>30</v>
      </c>
      <c r="J8" s="4">
        <v>96</v>
      </c>
      <c r="K8" s="5">
        <v>80</v>
      </c>
      <c r="L8" s="6">
        <f t="shared" si="0"/>
        <v>230400</v>
      </c>
      <c r="M8" s="68">
        <v>0.4</v>
      </c>
      <c r="N8" s="65">
        <f t="shared" si="1"/>
        <v>138240</v>
      </c>
      <c r="O8" s="8" t="s">
        <v>36</v>
      </c>
      <c r="P8" s="8" t="s">
        <v>37</v>
      </c>
    </row>
    <row r="9" spans="2:20" ht="45.75" thickBot="1" x14ac:dyDescent="0.3">
      <c r="F9" s="3" t="s">
        <v>29</v>
      </c>
      <c r="G9" s="4" t="s">
        <v>38</v>
      </c>
      <c r="H9" s="4" t="s">
        <v>39</v>
      </c>
      <c r="I9" s="4">
        <v>30</v>
      </c>
      <c r="J9" s="4">
        <v>96</v>
      </c>
      <c r="K9" s="5">
        <v>85</v>
      </c>
      <c r="L9" s="6">
        <f t="shared" si="0"/>
        <v>244800</v>
      </c>
      <c r="M9" s="68">
        <v>0.3</v>
      </c>
      <c r="N9" s="65">
        <f t="shared" si="1"/>
        <v>171360</v>
      </c>
      <c r="O9" s="8" t="s">
        <v>40</v>
      </c>
      <c r="P9" s="8" t="s">
        <v>41</v>
      </c>
    </row>
    <row r="10" spans="2:20" ht="45.75" thickBot="1" x14ac:dyDescent="0.3">
      <c r="F10" s="3" t="s">
        <v>29</v>
      </c>
      <c r="G10" s="4" t="s">
        <v>42</v>
      </c>
      <c r="H10" s="4" t="s">
        <v>43</v>
      </c>
      <c r="I10" s="4">
        <v>30</v>
      </c>
      <c r="J10" s="4">
        <v>96</v>
      </c>
      <c r="K10" s="5">
        <v>60</v>
      </c>
      <c r="L10" s="6">
        <f t="shared" si="0"/>
        <v>172800</v>
      </c>
      <c r="M10" s="68">
        <v>0.35</v>
      </c>
      <c r="N10" s="65">
        <f t="shared" si="1"/>
        <v>112320</v>
      </c>
      <c r="O10" s="8" t="s">
        <v>44</v>
      </c>
      <c r="P10" s="8" t="s">
        <v>45</v>
      </c>
    </row>
    <row r="11" spans="2:20" ht="58.15" customHeight="1" thickBot="1" x14ac:dyDescent="0.3">
      <c r="F11" s="3" t="s">
        <v>46</v>
      </c>
      <c r="G11" s="4" t="s">
        <v>47</v>
      </c>
      <c r="H11" s="4" t="s">
        <v>48</v>
      </c>
      <c r="I11" s="4">
        <v>48</v>
      </c>
      <c r="J11" s="4">
        <v>12</v>
      </c>
      <c r="K11" s="5">
        <v>16</v>
      </c>
      <c r="L11" s="6">
        <f>K11*J11*I11</f>
        <v>9216</v>
      </c>
      <c r="M11" s="68">
        <v>0.25</v>
      </c>
      <c r="N11" s="65">
        <f t="shared" si="1"/>
        <v>6912</v>
      </c>
      <c r="O11" s="8" t="s">
        <v>49</v>
      </c>
      <c r="P11" s="8" t="s">
        <v>50</v>
      </c>
    </row>
    <row r="12" spans="2:20" ht="58.15" customHeight="1" thickBot="1" x14ac:dyDescent="0.3">
      <c r="F12" s="3" t="s">
        <v>46</v>
      </c>
      <c r="G12" s="4" t="s">
        <v>47</v>
      </c>
      <c r="H12" s="4" t="s">
        <v>51</v>
      </c>
      <c r="I12" s="4">
        <v>368</v>
      </c>
      <c r="J12" s="4">
        <v>12</v>
      </c>
      <c r="K12" s="5">
        <v>16</v>
      </c>
      <c r="L12" s="6">
        <f t="shared" ref="L12:L19" si="2">K12*J12*I12</f>
        <v>70656</v>
      </c>
      <c r="M12" s="68">
        <v>0.25</v>
      </c>
      <c r="N12" s="65">
        <f t="shared" si="1"/>
        <v>52992</v>
      </c>
      <c r="O12" s="8" t="s">
        <v>52</v>
      </c>
      <c r="P12" s="8" t="s">
        <v>50</v>
      </c>
    </row>
    <row r="13" spans="2:20" ht="135.75" thickBot="1" x14ac:dyDescent="0.3">
      <c r="F13" s="3" t="s">
        <v>46</v>
      </c>
      <c r="G13" s="4" t="s">
        <v>53</v>
      </c>
      <c r="H13" s="4" t="s">
        <v>54</v>
      </c>
      <c r="I13" s="4">
        <v>20</v>
      </c>
      <c r="J13" s="4">
        <v>36</v>
      </c>
      <c r="K13" s="5">
        <v>30</v>
      </c>
      <c r="L13" s="6">
        <f t="shared" si="2"/>
        <v>21600</v>
      </c>
      <c r="M13" s="68">
        <v>0.35</v>
      </c>
      <c r="N13" s="65">
        <f t="shared" si="1"/>
        <v>14040</v>
      </c>
      <c r="O13" s="8" t="s">
        <v>55</v>
      </c>
      <c r="P13" s="8" t="s">
        <v>56</v>
      </c>
    </row>
    <row r="14" spans="2:20" ht="45.75" thickBot="1" x14ac:dyDescent="0.3">
      <c r="F14" s="3" t="s">
        <v>46</v>
      </c>
      <c r="G14" s="4" t="s">
        <v>57</v>
      </c>
      <c r="H14" s="4" t="s">
        <v>58</v>
      </c>
      <c r="I14" s="4">
        <v>10</v>
      </c>
      <c r="J14" s="4">
        <v>24</v>
      </c>
      <c r="K14" s="5">
        <v>100</v>
      </c>
      <c r="L14" s="6">
        <f t="shared" si="2"/>
        <v>24000</v>
      </c>
      <c r="M14" s="68">
        <v>0.25</v>
      </c>
      <c r="N14" s="65">
        <f t="shared" si="1"/>
        <v>18000</v>
      </c>
      <c r="O14" s="8" t="s">
        <v>59</v>
      </c>
      <c r="P14" s="8" t="s">
        <v>60</v>
      </c>
    </row>
    <row r="15" spans="2:20" ht="30.75" thickBot="1" x14ac:dyDescent="0.3">
      <c r="F15" s="3" t="s">
        <v>61</v>
      </c>
      <c r="G15" s="4" t="s">
        <v>62</v>
      </c>
      <c r="H15" s="4" t="s">
        <v>63</v>
      </c>
      <c r="I15" s="4">
        <v>45</v>
      </c>
      <c r="J15" s="4">
        <v>12</v>
      </c>
      <c r="K15" s="5">
        <v>50</v>
      </c>
      <c r="L15" s="6">
        <f t="shared" si="2"/>
        <v>27000</v>
      </c>
      <c r="M15" s="68">
        <v>0.4</v>
      </c>
      <c r="N15" s="65">
        <f t="shared" si="1"/>
        <v>16200</v>
      </c>
      <c r="O15" s="8" t="s">
        <v>64</v>
      </c>
      <c r="P15" s="8" t="s">
        <v>65</v>
      </c>
    </row>
    <row r="16" spans="2:20" ht="45.75" thickBot="1" x14ac:dyDescent="0.3">
      <c r="F16" s="3" t="s">
        <v>61</v>
      </c>
      <c r="G16" s="4" t="s">
        <v>66</v>
      </c>
      <c r="H16" s="4" t="s">
        <v>67</v>
      </c>
      <c r="I16" s="4">
        <v>30</v>
      </c>
      <c r="J16" s="4">
        <v>42</v>
      </c>
      <c r="K16" s="5">
        <v>60</v>
      </c>
      <c r="L16" s="6">
        <f t="shared" si="2"/>
        <v>75600</v>
      </c>
      <c r="M16" s="68">
        <v>0.35</v>
      </c>
      <c r="N16" s="65">
        <f t="shared" si="1"/>
        <v>49140</v>
      </c>
      <c r="O16" s="8" t="s">
        <v>68</v>
      </c>
      <c r="P16" s="8" t="s">
        <v>69</v>
      </c>
    </row>
    <row r="17" spans="2:16" ht="30.75" thickBot="1" x14ac:dyDescent="0.3">
      <c r="F17" s="3" t="s">
        <v>61</v>
      </c>
      <c r="G17" s="4" t="s">
        <v>70</v>
      </c>
      <c r="H17" s="4" t="s">
        <v>71</v>
      </c>
      <c r="I17" s="4">
        <v>30</v>
      </c>
      <c r="J17" s="4">
        <v>96</v>
      </c>
      <c r="K17" s="5">
        <v>50</v>
      </c>
      <c r="L17" s="6">
        <f t="shared" si="2"/>
        <v>144000</v>
      </c>
      <c r="M17" s="68">
        <v>0.4</v>
      </c>
      <c r="N17" s="65">
        <f t="shared" si="1"/>
        <v>86400</v>
      </c>
      <c r="O17" s="8" t="s">
        <v>72</v>
      </c>
      <c r="P17" s="8" t="s">
        <v>73</v>
      </c>
    </row>
    <row r="18" spans="2:16" ht="60.75" thickBot="1" x14ac:dyDescent="0.3">
      <c r="F18" s="3" t="s">
        <v>74</v>
      </c>
      <c r="G18" s="4" t="s">
        <v>75</v>
      </c>
      <c r="H18" s="4" t="s">
        <v>76</v>
      </c>
      <c r="I18" s="4">
        <v>1</v>
      </c>
      <c r="J18" s="4">
        <v>42</v>
      </c>
      <c r="K18" s="5">
        <v>100</v>
      </c>
      <c r="L18" s="6">
        <f t="shared" si="2"/>
        <v>4200</v>
      </c>
      <c r="M18" s="68">
        <v>0.45</v>
      </c>
      <c r="N18" s="65">
        <f t="shared" si="1"/>
        <v>2310</v>
      </c>
      <c r="O18" s="8" t="s">
        <v>77</v>
      </c>
      <c r="P18" s="8" t="s">
        <v>78</v>
      </c>
    </row>
    <row r="19" spans="2:16" ht="45.75" thickBot="1" x14ac:dyDescent="0.3">
      <c r="F19" s="69" t="s">
        <v>74</v>
      </c>
      <c r="G19" s="4" t="s">
        <v>79</v>
      </c>
      <c r="H19" s="4" t="s">
        <v>80</v>
      </c>
      <c r="I19" s="4">
        <v>3</v>
      </c>
      <c r="J19" s="4">
        <v>42</v>
      </c>
      <c r="K19" s="5">
        <v>60</v>
      </c>
      <c r="L19" s="6">
        <f t="shared" si="2"/>
        <v>7560</v>
      </c>
      <c r="M19" s="68">
        <v>0.35</v>
      </c>
      <c r="N19" s="65">
        <f t="shared" si="1"/>
        <v>4914</v>
      </c>
      <c r="O19" s="8" t="s">
        <v>81</v>
      </c>
      <c r="P19" s="8" t="s">
        <v>82</v>
      </c>
    </row>
    <row r="20" spans="2:16" ht="45.75" thickBot="1" x14ac:dyDescent="0.3">
      <c r="M20" s="67" t="s">
        <v>83</v>
      </c>
      <c r="N20" s="66">
        <f>SUM(N3:N19)</f>
        <v>1031203.77</v>
      </c>
    </row>
    <row r="22" spans="2:16" ht="15.75" thickBot="1" x14ac:dyDescent="0.3"/>
    <row r="23" spans="2:16" ht="15.75" thickBot="1" x14ac:dyDescent="0.3">
      <c r="F23" s="84" t="s">
        <v>84</v>
      </c>
      <c r="G23" s="85"/>
      <c r="H23" s="86"/>
    </row>
    <row r="24" spans="2:16" ht="75.75" thickBot="1" x14ac:dyDescent="0.3">
      <c r="B24" s="7" t="s">
        <v>85</v>
      </c>
      <c r="C24" s="7" t="s">
        <v>86</v>
      </c>
      <c r="D24" s="7" t="s">
        <v>87</v>
      </c>
      <c r="E24" s="7" t="s">
        <v>88</v>
      </c>
      <c r="F24" s="3" t="s">
        <v>89</v>
      </c>
      <c r="G24" s="7" t="s">
        <v>90</v>
      </c>
      <c r="H24" s="7" t="s">
        <v>3</v>
      </c>
      <c r="I24" s="7" t="s">
        <v>4</v>
      </c>
      <c r="J24" s="7" t="s">
        <v>5</v>
      </c>
      <c r="K24" s="7" t="s">
        <v>6</v>
      </c>
      <c r="L24" s="7" t="s">
        <v>7</v>
      </c>
      <c r="M24" s="7" t="s">
        <v>8</v>
      </c>
      <c r="N24" s="7" t="s">
        <v>9</v>
      </c>
      <c r="O24" s="7" t="s">
        <v>10</v>
      </c>
      <c r="P24" s="7" t="s">
        <v>11</v>
      </c>
    </row>
    <row r="25" spans="2:16" ht="50.45" customHeight="1" thickBot="1" x14ac:dyDescent="0.3">
      <c r="B25" s="75" t="s">
        <v>91</v>
      </c>
      <c r="C25" s="4" t="s">
        <v>92</v>
      </c>
      <c r="D25" s="4" t="s">
        <v>93</v>
      </c>
      <c r="E25" s="4" t="s">
        <v>94</v>
      </c>
      <c r="F25" s="3" t="s">
        <v>61</v>
      </c>
      <c r="G25" s="4" t="s">
        <v>95</v>
      </c>
      <c r="H25" s="4" t="s">
        <v>96</v>
      </c>
      <c r="I25" s="4">
        <v>5000</v>
      </c>
      <c r="J25" s="4">
        <v>4</v>
      </c>
      <c r="K25" s="5">
        <v>5</v>
      </c>
      <c r="L25" s="6">
        <f t="shared" ref="L25:L42" si="3">K25*J25*I25</f>
        <v>100000</v>
      </c>
      <c r="M25" s="68">
        <v>0.4</v>
      </c>
      <c r="N25" s="65">
        <f t="shared" ref="N25" si="4">L25-(L25*M25)</f>
        <v>60000</v>
      </c>
      <c r="O25" s="8" t="s">
        <v>97</v>
      </c>
      <c r="P25" s="8" t="s">
        <v>98</v>
      </c>
    </row>
    <row r="26" spans="2:16" ht="50.45" customHeight="1" thickBot="1" x14ac:dyDescent="0.3">
      <c r="B26" s="76"/>
      <c r="C26" s="4" t="s">
        <v>99</v>
      </c>
      <c r="D26" s="4" t="s">
        <v>93</v>
      </c>
      <c r="E26" s="4" t="s">
        <v>94</v>
      </c>
      <c r="F26" s="3" t="s">
        <v>61</v>
      </c>
      <c r="G26" s="4" t="s">
        <v>100</v>
      </c>
      <c r="H26" s="4" t="s">
        <v>101</v>
      </c>
      <c r="I26" s="4">
        <v>400</v>
      </c>
      <c r="J26" s="4">
        <v>4</v>
      </c>
      <c r="K26" s="5">
        <v>10</v>
      </c>
      <c r="L26" s="6">
        <f t="shared" si="3"/>
        <v>16000</v>
      </c>
      <c r="M26" s="68">
        <v>0.3</v>
      </c>
      <c r="N26" s="65">
        <f t="shared" ref="N26:N42" si="5">L26-(L26*M26)</f>
        <v>11200</v>
      </c>
      <c r="O26" s="8" t="s">
        <v>102</v>
      </c>
      <c r="P26" s="8" t="s">
        <v>103</v>
      </c>
    </row>
    <row r="27" spans="2:16" ht="61.15" customHeight="1" thickBot="1" x14ac:dyDescent="0.3">
      <c r="B27" s="76"/>
      <c r="C27" s="4" t="s">
        <v>104</v>
      </c>
      <c r="D27" s="4" t="s">
        <v>105</v>
      </c>
      <c r="E27" s="4" t="s">
        <v>106</v>
      </c>
      <c r="F27" s="3" t="s">
        <v>61</v>
      </c>
      <c r="G27" s="4" t="s">
        <v>107</v>
      </c>
      <c r="H27" s="4" t="s">
        <v>108</v>
      </c>
      <c r="I27" s="4">
        <v>150</v>
      </c>
      <c r="J27" s="4">
        <v>12</v>
      </c>
      <c r="K27" s="5">
        <v>25</v>
      </c>
      <c r="L27" s="6">
        <f t="shared" si="3"/>
        <v>45000</v>
      </c>
      <c r="M27" s="68">
        <v>0.25</v>
      </c>
      <c r="N27" s="65">
        <f t="shared" si="5"/>
        <v>33750</v>
      </c>
      <c r="O27" s="8" t="s">
        <v>109</v>
      </c>
      <c r="P27" s="8" t="s">
        <v>110</v>
      </c>
    </row>
    <row r="28" spans="2:16" ht="50.45" customHeight="1" thickBot="1" x14ac:dyDescent="0.3">
      <c r="B28" s="76"/>
      <c r="C28" s="78" t="s">
        <v>111</v>
      </c>
      <c r="D28" s="78" t="s">
        <v>112</v>
      </c>
      <c r="E28" s="78" t="s">
        <v>113</v>
      </c>
      <c r="F28" s="3" t="s">
        <v>12</v>
      </c>
      <c r="G28" s="4" t="s">
        <v>114</v>
      </c>
      <c r="H28" s="4" t="s">
        <v>115</v>
      </c>
      <c r="I28" s="4">
        <v>20</v>
      </c>
      <c r="J28" s="4">
        <v>3</v>
      </c>
      <c r="K28" s="5">
        <v>40</v>
      </c>
      <c r="L28" s="6">
        <f t="shared" si="3"/>
        <v>2400</v>
      </c>
      <c r="M28" s="68">
        <v>0.2</v>
      </c>
      <c r="N28" s="65">
        <f t="shared" si="5"/>
        <v>1920</v>
      </c>
      <c r="O28" s="8" t="s">
        <v>116</v>
      </c>
      <c r="P28" s="8" t="s">
        <v>117</v>
      </c>
    </row>
    <row r="29" spans="2:16" ht="50.45" customHeight="1" thickBot="1" x14ac:dyDescent="0.3">
      <c r="B29" s="77"/>
      <c r="C29" s="79"/>
      <c r="D29" s="79"/>
      <c r="E29" s="79"/>
      <c r="F29" s="3" t="s">
        <v>46</v>
      </c>
      <c r="G29" s="4" t="s">
        <v>114</v>
      </c>
      <c r="H29" s="4" t="s">
        <v>118</v>
      </c>
      <c r="I29" s="4">
        <v>20</v>
      </c>
      <c r="J29" s="4">
        <v>3</v>
      </c>
      <c r="K29" s="5">
        <v>40</v>
      </c>
      <c r="L29" s="6">
        <f t="shared" si="3"/>
        <v>2400</v>
      </c>
      <c r="M29" s="68">
        <v>0.2</v>
      </c>
      <c r="N29" s="65">
        <f t="shared" si="5"/>
        <v>1920</v>
      </c>
      <c r="O29" s="8" t="s">
        <v>119</v>
      </c>
      <c r="P29" s="8" t="s">
        <v>120</v>
      </c>
    </row>
    <row r="30" spans="2:16" ht="50.45" customHeight="1" thickBot="1" x14ac:dyDescent="0.3">
      <c r="B30" s="75" t="s">
        <v>121</v>
      </c>
      <c r="C30" s="78" t="s">
        <v>122</v>
      </c>
      <c r="D30" s="78" t="s">
        <v>123</v>
      </c>
      <c r="E30" s="78" t="s">
        <v>124</v>
      </c>
      <c r="F30" s="3" t="s">
        <v>12</v>
      </c>
      <c r="G30" s="4" t="s">
        <v>125</v>
      </c>
      <c r="H30" s="4" t="s">
        <v>126</v>
      </c>
      <c r="I30" s="4">
        <v>30</v>
      </c>
      <c r="J30" s="4">
        <v>12</v>
      </c>
      <c r="K30" s="5">
        <v>25</v>
      </c>
      <c r="L30" s="6">
        <f t="shared" si="3"/>
        <v>9000</v>
      </c>
      <c r="M30" s="68">
        <v>0.25</v>
      </c>
      <c r="N30" s="65">
        <f t="shared" si="5"/>
        <v>6750</v>
      </c>
      <c r="O30" s="8" t="s">
        <v>127</v>
      </c>
      <c r="P30" s="8" t="s">
        <v>128</v>
      </c>
    </row>
    <row r="31" spans="2:16" ht="50.45" customHeight="1" thickBot="1" x14ac:dyDescent="0.3">
      <c r="B31" s="76"/>
      <c r="C31" s="79"/>
      <c r="D31" s="79"/>
      <c r="E31" s="79"/>
      <c r="F31" s="3" t="s">
        <v>29</v>
      </c>
      <c r="G31" s="4" t="s">
        <v>125</v>
      </c>
      <c r="H31" s="4" t="s">
        <v>129</v>
      </c>
      <c r="I31" s="4">
        <v>30</v>
      </c>
      <c r="J31" s="4">
        <v>12</v>
      </c>
      <c r="K31" s="5">
        <v>25</v>
      </c>
      <c r="L31" s="6">
        <f t="shared" si="3"/>
        <v>9000</v>
      </c>
      <c r="M31" s="68">
        <v>0.3</v>
      </c>
      <c r="N31" s="65">
        <f t="shared" si="5"/>
        <v>6300</v>
      </c>
      <c r="O31" s="8" t="s">
        <v>130</v>
      </c>
      <c r="P31" s="8" t="s">
        <v>131</v>
      </c>
    </row>
    <row r="32" spans="2:16" ht="50.45" customHeight="1" thickBot="1" x14ac:dyDescent="0.3">
      <c r="B32" s="76"/>
      <c r="C32" s="78" t="s">
        <v>132</v>
      </c>
      <c r="D32" s="78" t="s">
        <v>133</v>
      </c>
      <c r="E32" s="78" t="s">
        <v>134</v>
      </c>
      <c r="F32" s="3" t="s">
        <v>12</v>
      </c>
      <c r="G32" s="4" t="s">
        <v>135</v>
      </c>
      <c r="H32" s="4" t="s">
        <v>136</v>
      </c>
      <c r="I32" s="4">
        <v>15</v>
      </c>
      <c r="J32" s="4">
        <v>4</v>
      </c>
      <c r="K32" s="5">
        <v>15</v>
      </c>
      <c r="L32" s="6">
        <f t="shared" si="3"/>
        <v>900</v>
      </c>
      <c r="M32" s="68">
        <v>0.35</v>
      </c>
      <c r="N32" s="65">
        <f t="shared" si="5"/>
        <v>585</v>
      </c>
      <c r="O32" s="8" t="s">
        <v>137</v>
      </c>
      <c r="P32" s="8" t="s">
        <v>138</v>
      </c>
    </row>
    <row r="33" spans="2:16" ht="50.45" customHeight="1" thickBot="1" x14ac:dyDescent="0.3">
      <c r="B33" s="76"/>
      <c r="C33" s="79"/>
      <c r="D33" s="79"/>
      <c r="E33" s="79"/>
      <c r="F33" s="69" t="s">
        <v>74</v>
      </c>
      <c r="G33" s="4" t="s">
        <v>135</v>
      </c>
      <c r="H33" s="4" t="s">
        <v>139</v>
      </c>
      <c r="I33" s="4">
        <v>15</v>
      </c>
      <c r="J33" s="4">
        <v>4</v>
      </c>
      <c r="K33" s="5">
        <v>15</v>
      </c>
      <c r="L33" s="6">
        <f t="shared" si="3"/>
        <v>900</v>
      </c>
      <c r="M33" s="68">
        <v>0.2</v>
      </c>
      <c r="N33" s="65">
        <f t="shared" si="5"/>
        <v>720</v>
      </c>
      <c r="O33" s="8" t="s">
        <v>140</v>
      </c>
      <c r="P33" s="8" t="s">
        <v>141</v>
      </c>
    </row>
    <row r="34" spans="2:16" ht="50.45" customHeight="1" thickBot="1" x14ac:dyDescent="0.3">
      <c r="B34" s="76"/>
      <c r="C34" s="78" t="s">
        <v>142</v>
      </c>
      <c r="D34" s="78" t="s">
        <v>143</v>
      </c>
      <c r="E34" s="78" t="s">
        <v>144</v>
      </c>
      <c r="F34" s="3" t="s">
        <v>12</v>
      </c>
      <c r="G34" s="4" t="s">
        <v>145</v>
      </c>
      <c r="H34" s="4" t="s">
        <v>146</v>
      </c>
      <c r="I34" s="4">
        <v>30</v>
      </c>
      <c r="J34" s="4">
        <v>3</v>
      </c>
      <c r="K34" s="5">
        <v>50</v>
      </c>
      <c r="L34" s="6">
        <f t="shared" si="3"/>
        <v>4500</v>
      </c>
      <c r="M34" s="68">
        <v>0.2</v>
      </c>
      <c r="N34" s="65">
        <f t="shared" si="5"/>
        <v>3600</v>
      </c>
      <c r="O34" s="8" t="s">
        <v>147</v>
      </c>
      <c r="P34" s="8" t="s">
        <v>148</v>
      </c>
    </row>
    <row r="35" spans="2:16" ht="50.45" customHeight="1" thickBot="1" x14ac:dyDescent="0.3">
      <c r="B35" s="76"/>
      <c r="C35" s="79"/>
      <c r="D35" s="79"/>
      <c r="E35" s="79"/>
      <c r="F35" s="3" t="s">
        <v>29</v>
      </c>
      <c r="G35" s="4" t="s">
        <v>145</v>
      </c>
      <c r="H35" s="4" t="s">
        <v>149</v>
      </c>
      <c r="I35" s="4">
        <v>30</v>
      </c>
      <c r="J35" s="4">
        <v>3</v>
      </c>
      <c r="K35" s="5">
        <v>50</v>
      </c>
      <c r="L35" s="6">
        <f t="shared" si="3"/>
        <v>4500</v>
      </c>
      <c r="M35" s="68">
        <v>0.3</v>
      </c>
      <c r="N35" s="65">
        <f t="shared" si="5"/>
        <v>3150</v>
      </c>
      <c r="O35" s="8" t="s">
        <v>150</v>
      </c>
      <c r="P35" s="8" t="s">
        <v>151</v>
      </c>
    </row>
    <row r="36" spans="2:16" ht="50.45" customHeight="1" thickBot="1" x14ac:dyDescent="0.3">
      <c r="B36" s="76"/>
      <c r="C36" s="78" t="s">
        <v>152</v>
      </c>
      <c r="D36" s="78" t="s">
        <v>153</v>
      </c>
      <c r="E36" s="78" t="s">
        <v>154</v>
      </c>
      <c r="F36" s="3" t="s">
        <v>12</v>
      </c>
      <c r="G36" s="4" t="s">
        <v>145</v>
      </c>
      <c r="H36" s="4" t="s">
        <v>155</v>
      </c>
      <c r="I36" s="4">
        <v>20</v>
      </c>
      <c r="J36" s="4">
        <v>12</v>
      </c>
      <c r="K36" s="5">
        <v>75</v>
      </c>
      <c r="L36" s="6">
        <f t="shared" si="3"/>
        <v>18000</v>
      </c>
      <c r="M36" s="68">
        <v>0.3</v>
      </c>
      <c r="N36" s="65">
        <f t="shared" si="5"/>
        <v>12600</v>
      </c>
      <c r="O36" s="8" t="s">
        <v>156</v>
      </c>
      <c r="P36" s="8" t="s">
        <v>157</v>
      </c>
    </row>
    <row r="37" spans="2:16" ht="50.45" customHeight="1" thickBot="1" x14ac:dyDescent="0.3">
      <c r="B37" s="80"/>
      <c r="C37" s="79"/>
      <c r="D37" s="79"/>
      <c r="E37" s="79"/>
      <c r="F37" s="3" t="s">
        <v>46</v>
      </c>
      <c r="G37" s="4" t="s">
        <v>145</v>
      </c>
      <c r="H37" s="4" t="s">
        <v>155</v>
      </c>
      <c r="I37" s="4">
        <v>20</v>
      </c>
      <c r="J37" s="4">
        <v>12</v>
      </c>
      <c r="K37" s="5">
        <v>75</v>
      </c>
      <c r="L37" s="6">
        <f t="shared" si="3"/>
        <v>18000</v>
      </c>
      <c r="M37" s="68">
        <v>0.25</v>
      </c>
      <c r="N37" s="65">
        <f t="shared" si="5"/>
        <v>13500</v>
      </c>
      <c r="O37" s="8" t="s">
        <v>156</v>
      </c>
      <c r="P37" s="8" t="s">
        <v>158</v>
      </c>
    </row>
    <row r="38" spans="2:16" ht="50.45" customHeight="1" thickBot="1" x14ac:dyDescent="0.3">
      <c r="B38" s="75" t="s">
        <v>159</v>
      </c>
      <c r="C38" s="78" t="s">
        <v>160</v>
      </c>
      <c r="D38" s="78" t="s">
        <v>161</v>
      </c>
      <c r="E38" s="78" t="s">
        <v>162</v>
      </c>
      <c r="F38" s="3" t="s">
        <v>29</v>
      </c>
      <c r="G38" s="4" t="s">
        <v>163</v>
      </c>
      <c r="H38" s="4" t="s">
        <v>164</v>
      </c>
      <c r="I38" s="4">
        <v>100</v>
      </c>
      <c r="J38" s="4">
        <v>8</v>
      </c>
      <c r="K38" s="5">
        <v>30</v>
      </c>
      <c r="L38" s="6">
        <f t="shared" si="3"/>
        <v>24000</v>
      </c>
      <c r="M38" s="68">
        <v>0.3</v>
      </c>
      <c r="N38" s="65">
        <f t="shared" si="5"/>
        <v>16800</v>
      </c>
      <c r="O38" s="8" t="s">
        <v>165</v>
      </c>
      <c r="P38" s="8" t="s">
        <v>166</v>
      </c>
    </row>
    <row r="39" spans="2:16" ht="50.45" customHeight="1" thickBot="1" x14ac:dyDescent="0.3">
      <c r="B39" s="76"/>
      <c r="C39" s="79"/>
      <c r="D39" s="79"/>
      <c r="E39" s="79"/>
      <c r="F39" s="3" t="s">
        <v>61</v>
      </c>
      <c r="G39" s="4" t="s">
        <v>163</v>
      </c>
      <c r="H39" s="4" t="s">
        <v>164</v>
      </c>
      <c r="I39" s="4">
        <v>100</v>
      </c>
      <c r="J39" s="4">
        <v>8</v>
      </c>
      <c r="K39" s="5">
        <v>30</v>
      </c>
      <c r="L39" s="6">
        <f t="shared" si="3"/>
        <v>24000</v>
      </c>
      <c r="M39" s="68">
        <v>0</v>
      </c>
      <c r="N39" s="65">
        <f t="shared" si="5"/>
        <v>24000</v>
      </c>
      <c r="O39" s="8" t="s">
        <v>165</v>
      </c>
      <c r="P39" s="8" t="s">
        <v>167</v>
      </c>
    </row>
    <row r="40" spans="2:16" ht="50.45" customHeight="1" thickBot="1" x14ac:dyDescent="0.3">
      <c r="B40" s="76"/>
      <c r="C40" s="4" t="s">
        <v>168</v>
      </c>
      <c r="D40" s="4" t="s">
        <v>169</v>
      </c>
      <c r="E40" s="4" t="s">
        <v>170</v>
      </c>
      <c r="F40" s="3" t="s">
        <v>29</v>
      </c>
      <c r="G40" s="4" t="s">
        <v>171</v>
      </c>
      <c r="H40" s="4" t="s">
        <v>172</v>
      </c>
      <c r="I40" s="4">
        <v>50</v>
      </c>
      <c r="J40" s="4">
        <v>6</v>
      </c>
      <c r="K40" s="5">
        <v>20</v>
      </c>
      <c r="L40" s="6">
        <f t="shared" si="3"/>
        <v>6000</v>
      </c>
      <c r="M40" s="68">
        <v>0</v>
      </c>
      <c r="N40" s="65">
        <f t="shared" si="5"/>
        <v>6000</v>
      </c>
      <c r="O40" s="8" t="s">
        <v>173</v>
      </c>
      <c r="P40" s="8" t="s">
        <v>174</v>
      </c>
    </row>
    <row r="41" spans="2:16" ht="50.45" customHeight="1" thickBot="1" x14ac:dyDescent="0.3">
      <c r="B41" s="76"/>
      <c r="C41" s="78" t="s">
        <v>175</v>
      </c>
      <c r="D41" s="78" t="s">
        <v>176</v>
      </c>
      <c r="E41" s="78" t="s">
        <v>144</v>
      </c>
      <c r="F41" s="3" t="s">
        <v>29</v>
      </c>
      <c r="G41" s="4" t="s">
        <v>177</v>
      </c>
      <c r="H41" s="4" t="s">
        <v>178</v>
      </c>
      <c r="I41" s="4">
        <v>30</v>
      </c>
      <c r="J41" s="4">
        <v>2</v>
      </c>
      <c r="K41" s="5">
        <v>60</v>
      </c>
      <c r="L41" s="6">
        <f t="shared" si="3"/>
        <v>3600</v>
      </c>
      <c r="M41" s="68">
        <v>0</v>
      </c>
      <c r="N41" s="65">
        <f t="shared" si="5"/>
        <v>3600</v>
      </c>
      <c r="O41" s="8" t="s">
        <v>179</v>
      </c>
      <c r="P41" s="8" t="s">
        <v>180</v>
      </c>
    </row>
    <row r="42" spans="2:16" ht="50.45" customHeight="1" thickBot="1" x14ac:dyDescent="0.3">
      <c r="B42" s="80"/>
      <c r="C42" s="79"/>
      <c r="D42" s="79"/>
      <c r="E42" s="79"/>
      <c r="F42" s="69" t="s">
        <v>61</v>
      </c>
      <c r="G42" s="4" t="s">
        <v>177</v>
      </c>
      <c r="H42" s="4" t="s">
        <v>178</v>
      </c>
      <c r="I42" s="4">
        <v>30</v>
      </c>
      <c r="J42" s="4">
        <v>2</v>
      </c>
      <c r="K42" s="5">
        <v>60</v>
      </c>
      <c r="L42" s="6">
        <f t="shared" si="3"/>
        <v>3600</v>
      </c>
      <c r="M42" s="68">
        <v>0</v>
      </c>
      <c r="N42" s="65">
        <f t="shared" si="5"/>
        <v>3600</v>
      </c>
      <c r="O42" s="8" t="s">
        <v>179</v>
      </c>
      <c r="P42" s="8" t="s">
        <v>181</v>
      </c>
    </row>
    <row r="43" spans="2:16" ht="45.75" thickBot="1" x14ac:dyDescent="0.3">
      <c r="M43" s="67" t="s">
        <v>182</v>
      </c>
      <c r="N43" s="66">
        <f>SUM(N25:N42)</f>
        <v>209995</v>
      </c>
    </row>
  </sheetData>
  <mergeCells count="26">
    <mergeCell ref="F1:H1"/>
    <mergeCell ref="F23:H23"/>
    <mergeCell ref="D30:D31"/>
    <mergeCell ref="D32:D33"/>
    <mergeCell ref="D34:D35"/>
    <mergeCell ref="D36:D37"/>
    <mergeCell ref="D38:D39"/>
    <mergeCell ref="C41:C42"/>
    <mergeCell ref="E41:E42"/>
    <mergeCell ref="D41:D42"/>
    <mergeCell ref="B25:B29"/>
    <mergeCell ref="C28:C29"/>
    <mergeCell ref="E28:E29"/>
    <mergeCell ref="D28:D29"/>
    <mergeCell ref="B38:B42"/>
    <mergeCell ref="C38:C39"/>
    <mergeCell ref="E38:E39"/>
    <mergeCell ref="C36:C37"/>
    <mergeCell ref="E36:E37"/>
    <mergeCell ref="B30:B37"/>
    <mergeCell ref="C30:C31"/>
    <mergeCell ref="E30:E31"/>
    <mergeCell ref="C32:C33"/>
    <mergeCell ref="E32:E33"/>
    <mergeCell ref="C34:C35"/>
    <mergeCell ref="E34:E35"/>
  </mergeCells>
  <pageMargins left="0.70866141732283472" right="0.70866141732283472" top="0.74803149606299213" bottom="0.74803149606299213" header="0.31496062992125984" footer="0.31496062992125984"/>
  <pageSetup paperSize="8" scale="78" orientation="landscape" r:id="rId1"/>
  <headerFooter>
    <oddFooter>&amp;L&amp;F&amp;C&amp;A&amp;R&amp;N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566e6bd1-fdf1-4e67-aa4a-dc53a1cbdf1b" xsi:nil="true"/>
    <lcf76f155ced4ddcb4097134ff3c332f xmlns="566e6bd1-fdf1-4e67-aa4a-dc53a1cbdf1b">
      <Terms xmlns="http://schemas.microsoft.com/office/infopath/2007/PartnerControls"/>
    </lcf76f155ced4ddcb4097134ff3c332f>
    <TaxCatchAll xmlns="c6f89cf3-15f3-49a9-b525-a53d25d9bc3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AF11E08B6B04409A2A1F1EA44D57A1" ma:contentTypeVersion="25" ma:contentTypeDescription="Create a new document." ma:contentTypeScope="" ma:versionID="ff8998e4b0e0bc877c20e2f001d304e7">
  <xsd:schema xmlns:xsd="http://www.w3.org/2001/XMLSchema" xmlns:xs="http://www.w3.org/2001/XMLSchema" xmlns:p="http://schemas.microsoft.com/office/2006/metadata/properties" xmlns:ns2="566e6bd1-fdf1-4e67-aa4a-dc53a1cbdf1b" xmlns:ns3="c6f89cf3-15f3-49a9-b525-a53d25d9bc33" targetNamespace="http://schemas.microsoft.com/office/2006/metadata/properties" ma:root="true" ma:fieldsID="ec9f04bb36f2e96246d41655715514b5" ns2:_="" ns3:_="">
    <xsd:import namespace="566e6bd1-fdf1-4e67-aa4a-dc53a1cbdf1b"/>
    <xsd:import namespace="c6f89cf3-15f3-49a9-b525-a53d25d9bc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Dat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e6bd1-fdf1-4e67-aa4a-dc53a1cbd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98cd927-8f6a-46d3-90eb-de291826a4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4" nillable="true" ma:displayName="Date" ma:format="DateOnly" ma:internalName="Date">
      <xsd:simpleType>
        <xsd:restriction base="dms:DateTim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89cf3-15f3-49a9-b525-a53d25d9bc3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6e86de-30b4-458b-8f33-d44261b16f2f}" ma:internalName="TaxCatchAll" ma:showField="CatchAllData" ma:web="c6f89cf3-15f3-49a9-b525-a53d25d9bc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02458-1C92-4717-9AD3-82D7BE738DCE}">
  <ds:schemaRefs>
    <ds:schemaRef ds:uri="http://schemas.microsoft.com/office/2006/metadata/properties"/>
    <ds:schemaRef ds:uri="http://schemas.microsoft.com/office/infopath/2007/PartnerControls"/>
    <ds:schemaRef ds:uri="566e6bd1-fdf1-4e67-aa4a-dc53a1cbdf1b"/>
    <ds:schemaRef ds:uri="c6f89cf3-15f3-49a9-b525-a53d25d9bc33"/>
  </ds:schemaRefs>
</ds:datastoreItem>
</file>

<file path=customXml/itemProps2.xml><?xml version="1.0" encoding="utf-8"?>
<ds:datastoreItem xmlns:ds="http://schemas.openxmlformats.org/officeDocument/2006/customXml" ds:itemID="{4DDF85B6-B476-4E7E-AA0B-E9142F278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6e6bd1-fdf1-4e67-aa4a-dc53a1cbdf1b"/>
    <ds:schemaRef ds:uri="c6f89cf3-15f3-49a9-b525-a53d25d9bc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D275BC-37C0-4B12-ABFE-72F8DB6275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Bathgate Band Vol Hrs</vt:lpstr>
      <vt:lpstr>Event Impact</vt:lpstr>
      <vt:lpstr> SROI - Year 1</vt:lpstr>
    </vt:vector>
  </TitlesOfParts>
  <Manager/>
  <Company>West Lothian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Thomson, Martin</dc:creator>
  <cp:keywords/>
  <dc:description/>
  <cp:lastModifiedBy>Derek Brown</cp:lastModifiedBy>
  <cp:revision/>
  <dcterms:created xsi:type="dcterms:W3CDTF">2014-05-29T13:02:17Z</dcterms:created>
  <dcterms:modified xsi:type="dcterms:W3CDTF">2025-09-02T16:50:38Z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0x010100E6AF11E08B6B04409A2A1F1EA44D57A1</vt:lpwstr>
  </property>
  <property fmtid="{D5CDD505-2E9C-101B-9397-08002B2CF9AE}" pid="3" name="MediaServiceImageTags">
    <vt:lpwstr/>
  </property>
</Properties>
</file>