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le.vera\OneDrive - Westlothian.gov.uk\Desktop\"/>
    </mc:Choice>
  </mc:AlternateContent>
  <xr:revisionPtr revIDLastSave="0" documentId="13_ncr:1_{CC2D6C0C-1224-4716-BC23-2EA880F743A5}" xr6:coauthVersionLast="36" xr6:coauthVersionMax="36" xr10:uidLastSave="{00000000-0000-0000-0000-000000000000}"/>
  <bookViews>
    <workbookView xWindow="0" yWindow="0" windowWidth="12800" windowHeight="7590" xr2:uid="{980B1B88-2074-43E0-9DEE-55FF22325908}"/>
  </bookViews>
  <sheets>
    <sheet name="Calculator" sheetId="1" r:id="rId1"/>
    <sheet name="Example" sheetId="2" r:id="rId2"/>
    <sheet name="Paid Weeks per Year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" l="1"/>
  <c r="B24" i="4"/>
  <c r="E23" i="4"/>
  <c r="B23" i="4"/>
  <c r="E22" i="4"/>
  <c r="B22" i="4"/>
  <c r="E21" i="4"/>
  <c r="B21" i="4"/>
  <c r="E20" i="4"/>
  <c r="B20" i="4"/>
  <c r="E19" i="4"/>
  <c r="B19" i="4"/>
  <c r="E12" i="4"/>
  <c r="B12" i="4"/>
  <c r="E11" i="4"/>
  <c r="B11" i="4"/>
  <c r="E10" i="4"/>
  <c r="B10" i="4"/>
  <c r="E9" i="4"/>
  <c r="B9" i="4"/>
  <c r="E8" i="4"/>
  <c r="B8" i="4"/>
  <c r="E7" i="4"/>
  <c r="B7" i="4"/>
  <c r="J5" i="2" l="1"/>
  <c r="G5" i="2"/>
  <c r="L17" i="1"/>
  <c r="L16" i="1"/>
  <c r="J17" i="1"/>
  <c r="K17" i="1" s="1"/>
  <c r="K16" i="1"/>
  <c r="J16" i="1"/>
  <c r="I17" i="1"/>
  <c r="I16" i="1"/>
  <c r="H17" i="1"/>
  <c r="H16" i="1"/>
  <c r="H15" i="1"/>
  <c r="I15" i="1" s="1"/>
  <c r="J15" i="1" s="1"/>
  <c r="K15" i="1" s="1"/>
  <c r="L15" i="1" s="1"/>
  <c r="H14" i="1"/>
  <c r="I14" i="1" s="1"/>
  <c r="J14" i="1" s="1"/>
  <c r="K14" i="1" s="1"/>
  <c r="G17" i="1"/>
  <c r="G16" i="1"/>
  <c r="G15" i="1"/>
  <c r="G14" i="1"/>
  <c r="F17" i="1"/>
  <c r="F16" i="1"/>
  <c r="F15" i="1"/>
  <c r="F14" i="1"/>
  <c r="L14" i="1" l="1"/>
  <c r="L18" i="1" s="1"/>
  <c r="G17" i="2"/>
  <c r="H17" i="2" s="1"/>
  <c r="I17" i="2" s="1"/>
  <c r="J17" i="2" s="1"/>
  <c r="K17" i="2" s="1"/>
  <c r="L17" i="2" s="1"/>
  <c r="F17" i="2"/>
  <c r="G16" i="2"/>
  <c r="H16" i="2" s="1"/>
  <c r="I16" i="2" s="1"/>
  <c r="J16" i="2" s="1"/>
  <c r="K16" i="2" s="1"/>
  <c r="F16" i="2"/>
  <c r="G15" i="2"/>
  <c r="H15" i="2" s="1"/>
  <c r="I15" i="2" s="1"/>
  <c r="J15" i="2" s="1"/>
  <c r="K15" i="2" s="1"/>
  <c r="F15" i="2"/>
  <c r="H14" i="2"/>
  <c r="G14" i="2"/>
  <c r="F14" i="2"/>
  <c r="H8" i="2"/>
  <c r="I8" i="2" s="1"/>
  <c r="J8" i="2" s="1"/>
  <c r="K8" i="2" s="1"/>
  <c r="L8" i="2" s="1"/>
  <c r="G8" i="2"/>
  <c r="F8" i="2"/>
  <c r="G7" i="2"/>
  <c r="H7" i="2" s="1"/>
  <c r="I7" i="2" s="1"/>
  <c r="J7" i="2" s="1"/>
  <c r="K7" i="2" s="1"/>
  <c r="F7" i="2"/>
  <c r="G6" i="2"/>
  <c r="H6" i="2" s="1"/>
  <c r="I6" i="2" s="1"/>
  <c r="J6" i="2" s="1"/>
  <c r="K6" i="2" s="1"/>
  <c r="F6" i="2"/>
  <c r="H5" i="2"/>
  <c r="I5" i="2" s="1"/>
  <c r="K5" i="2" s="1"/>
  <c r="L5" i="2" s="1"/>
  <c r="F5" i="2"/>
  <c r="H6" i="1"/>
  <c r="I6" i="1" s="1"/>
  <c r="J6" i="1" s="1"/>
  <c r="K6" i="1" s="1"/>
  <c r="H5" i="1"/>
  <c r="I5" i="1" s="1"/>
  <c r="J5" i="1" s="1"/>
  <c r="K5" i="1" s="1"/>
  <c r="G8" i="1"/>
  <c r="H8" i="1" s="1"/>
  <c r="I8" i="1" s="1"/>
  <c r="J8" i="1" s="1"/>
  <c r="K8" i="1" s="1"/>
  <c r="L8" i="1" s="1"/>
  <c r="G7" i="1"/>
  <c r="H7" i="1" s="1"/>
  <c r="I7" i="1" s="1"/>
  <c r="J7" i="1" s="1"/>
  <c r="K7" i="1" s="1"/>
  <c r="L7" i="1" s="1"/>
  <c r="G6" i="1"/>
  <c r="G5" i="1"/>
  <c r="F6" i="1"/>
  <c r="F7" i="1"/>
  <c r="F8" i="1"/>
  <c r="F5" i="1"/>
  <c r="L6" i="1" l="1"/>
  <c r="L5" i="1"/>
  <c r="L7" i="2"/>
  <c r="L16" i="2"/>
  <c r="L15" i="2"/>
  <c r="I14" i="2"/>
  <c r="J14" i="2" s="1"/>
  <c r="K14" i="2" s="1"/>
  <c r="L14" i="2" s="1"/>
  <c r="L6" i="2"/>
  <c r="L9" i="1" l="1"/>
  <c r="L9" i="2"/>
  <c r="L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Bole, Vera</author>
  </authors>
  <commentList>
    <comment ref="A5" authorId="0" shapeId="0" xr:uid="{6D6EA84E-FE01-4D7A-BB42-0694F133EBDA}">
      <text>
        <r>
          <rPr>
            <b/>
            <sz val="9"/>
            <color indexed="81"/>
            <rFont val="Tahoma"/>
            <family val="2"/>
          </rPr>
          <t>Enter date started in post.  If in post at start of leave year, enter 1 January date</t>
        </r>
      </text>
    </comment>
    <comment ref="B5" authorId="0" shapeId="0" xr:uid="{0A334997-7A57-4B8B-BD18-A915D2E55789}">
      <text>
        <r>
          <rPr>
            <b/>
            <sz val="9"/>
            <color indexed="81"/>
            <rFont val="Tahoma"/>
            <family val="2"/>
          </rPr>
          <t xml:space="preserve">Enter date they end in post.  In in post all leave year, enter 31 December. 
</t>
        </r>
      </text>
    </comment>
    <comment ref="C5" authorId="0" shapeId="0" xr:uid="{94D28E39-A6EE-441C-95DD-E34E504AB7DF}">
      <text>
        <r>
          <rPr>
            <b/>
            <sz val="9"/>
            <color indexed="81"/>
            <rFont val="Tahoma"/>
            <family val="2"/>
          </rPr>
          <t>Enter hours they currently work</t>
        </r>
      </text>
    </comment>
    <comment ref="D5" authorId="0" shapeId="0" xr:uid="{A536A690-EB72-48CE-9034-DF7277CDE43E}">
      <text>
        <r>
          <rPr>
            <b/>
            <sz val="9"/>
            <color indexed="81"/>
            <rFont val="Tahoma"/>
            <family val="2"/>
          </rPr>
          <t>Enter number of weeks due to work for full year</t>
        </r>
      </text>
    </comment>
    <comment ref="E5" authorId="0" shapeId="0" xr:uid="{8203EAD8-EF0E-4B08-BC2B-234AA9E39647}">
      <text>
        <r>
          <rPr>
            <b/>
            <sz val="9"/>
            <color indexed="81"/>
            <rFont val="Tahoma"/>
            <family val="2"/>
          </rPr>
          <t>Enter the number of weeks they are processed for payroll for the full year</t>
        </r>
      </text>
    </comment>
    <comment ref="F5" authorId="0" shapeId="0" xr:uid="{DD7CB5AF-A9E9-4699-B0AF-496DBFC2E9F1}">
      <text>
        <r>
          <rPr>
            <b/>
            <sz val="9"/>
            <color indexed="81"/>
            <rFont val="Tahoma"/>
            <family val="2"/>
          </rPr>
          <t xml:space="preserve">Formula will calculate the calendar days between period dates
</t>
        </r>
      </text>
    </comment>
    <comment ref="G5" authorId="0" shapeId="0" xr:uid="{29353CEE-E1D0-4675-9949-80DE13DC334B}">
      <text>
        <r>
          <rPr>
            <b/>
            <sz val="9"/>
            <color indexed="81"/>
            <rFont val="Tahoma"/>
            <family val="2"/>
          </rPr>
          <t>52.14 less leave year due (6.4 weeks)</t>
        </r>
      </text>
    </comment>
    <comment ref="H5" authorId="0" shapeId="0" xr:uid="{27DDDA73-FF3E-45CB-A75E-24C021747602}">
      <text>
        <r>
          <rPr>
            <b/>
            <sz val="9"/>
            <color indexed="81"/>
            <rFont val="Tahoma"/>
            <family val="2"/>
          </rPr>
          <t xml:space="preserve">Weeks per year (6.4) divided by annual leave due multiply by working weeks (excluding a/l)
</t>
        </r>
      </text>
    </comment>
    <comment ref="I5" authorId="0" shapeId="0" xr:uid="{20E27012-8AEB-4809-969E-14F1C2C1CC61}">
      <text>
        <r>
          <rPr>
            <b/>
            <sz val="9"/>
            <color indexed="81"/>
            <rFont val="Tahoma"/>
            <family val="2"/>
          </rPr>
          <t>working weeks plus pro rate annual leave due to give new annual leave weeks due</t>
        </r>
      </text>
    </comment>
    <comment ref="J5" authorId="0" shapeId="0" xr:uid="{9051C03A-E093-4948-88DB-25D8BD764E09}">
      <text>
        <r>
          <rPr>
            <b/>
            <sz val="9"/>
            <color indexed="81"/>
            <rFont val="Tahoma"/>
            <family val="2"/>
          </rPr>
          <t>Difference between new total annual leave due and total weeks paid (including a/l)</t>
        </r>
      </text>
    </comment>
    <comment ref="K5" authorId="0" shapeId="0" xr:uid="{D6B882D1-0AF8-4B55-A3CA-7DA40581176D}">
      <text>
        <r>
          <rPr>
            <b/>
            <sz val="9"/>
            <color indexed="81"/>
            <rFont val="Tahoma"/>
            <family val="2"/>
          </rPr>
          <t>Total in term leave due for the full year</t>
        </r>
      </text>
    </comment>
    <comment ref="L5" authorId="0" shapeId="0" xr:uid="{AECB4F18-FFDC-441E-AF81-AC79C1E27CAD}">
      <text>
        <r>
          <rPr>
            <b/>
            <sz val="9"/>
            <color indexed="81"/>
            <rFont val="Tahoma"/>
            <family val="2"/>
          </rPr>
          <t>Total in term leave due within the period specified</t>
        </r>
      </text>
    </comment>
    <comment ref="L9" authorId="0" shapeId="0" xr:uid="{0D5FA1D5-F109-40E1-98BD-E6E8D181A920}">
      <text>
        <r>
          <rPr>
            <b/>
            <sz val="9"/>
            <color indexed="81"/>
            <rFont val="Tahoma"/>
            <family val="2"/>
          </rPr>
          <t>Total leave due over the full dates</t>
        </r>
      </text>
    </comment>
  </commentList>
</comments>
</file>

<file path=xl/sharedStrings.xml><?xml version="1.0" encoding="utf-8"?>
<sst xmlns="http://schemas.openxmlformats.org/spreadsheetml/2006/main" count="76" uniqueCount="32">
  <si>
    <r>
      <t xml:space="preserve">Continuous service </t>
    </r>
    <r>
      <rPr>
        <b/>
        <u/>
        <sz val="12"/>
        <rFont val="Calibri"/>
        <family val="2"/>
        <scheme val="minor"/>
      </rPr>
      <t>less</t>
    </r>
    <r>
      <rPr>
        <b/>
        <sz val="12"/>
        <color theme="1"/>
        <rFont val="Calibri"/>
        <family val="2"/>
        <scheme val="minor"/>
      </rPr>
      <t xml:space="preserve"> than 5 years at 01/01</t>
    </r>
  </si>
  <si>
    <t>Enter
Date From</t>
  </si>
  <si>
    <t>Enter
Date To</t>
  </si>
  <si>
    <t>Enter
Contract
Hours</t>
  </si>
  <si>
    <r>
      <t xml:space="preserve">Continuous service </t>
    </r>
    <r>
      <rPr>
        <b/>
        <u/>
        <sz val="12"/>
        <rFont val="Calibri"/>
        <family val="2"/>
        <scheme val="minor"/>
      </rPr>
      <t>greater</t>
    </r>
    <r>
      <rPr>
        <b/>
        <sz val="12"/>
        <rFont val="Calibri"/>
        <family val="2"/>
        <scheme val="minor"/>
      </rPr>
      <t xml:space="preserve"> than 5 years at 01/01</t>
    </r>
  </si>
  <si>
    <t>Calendar Days 
in Period</t>
  </si>
  <si>
    <t>Working Weeks (excluding A/L)</t>
  </si>
  <si>
    <t>Total Weeks Paid  (including A/L)</t>
  </si>
  <si>
    <t>FTE Annual Leave due</t>
  </si>
  <si>
    <t>Pro-rata Annual Leave Due (per year)</t>
  </si>
  <si>
    <t xml:space="preserve">New Total Annual leave due </t>
  </si>
  <si>
    <t>In term time due full year</t>
  </si>
  <si>
    <t>Difference</t>
  </si>
  <si>
    <t>WLC In Term Leave Calculator from 2025</t>
  </si>
  <si>
    <t>In term time due (full year)</t>
  </si>
  <si>
    <t>Total In term 
Leave due in period</t>
  </si>
  <si>
    <t>Total In term 
Leave due in period (hrs)</t>
  </si>
  <si>
    <t>Weeks to Pay Per Year</t>
  </si>
  <si>
    <t xml:space="preserve">Less than 5 years continuous service </t>
  </si>
  <si>
    <t>Worked weeks per year</t>
  </si>
  <si>
    <t xml:space="preserve">Paid weeks per year </t>
  </si>
  <si>
    <t>Paid weeks per year</t>
  </si>
  <si>
    <t>&lt;5 years service</t>
  </si>
  <si>
    <t>Based on 6.4 weeks (25 days annual + 7 public holidays) divided by 52.14 weeks per year x worked weeks per year + worked weeks per year</t>
  </si>
  <si>
    <t>Based on 6.4 weeks (25 days annual + 7 public holidays) divided by 45.74 (52.14-6.4  weeks per year) x worked weeks per year + worked weeks per year</t>
  </si>
  <si>
    <t>As at 1 January after 5 years continuous service</t>
  </si>
  <si>
    <t>&gt;5 years service</t>
  </si>
  <si>
    <t>Based on 7.4 weeks (30 days annual + 7 public holidays) divided by 52.14 weeks per year x worked weeks per year + worked weeks per year</t>
  </si>
  <si>
    <t>Based on 7.4 weeks (30 days annual + 7 public holidays) divided by 44.74 (52.14-7.4  weeks per year) x worked weeks per year + worked weeks per year</t>
  </si>
  <si>
    <t>Sessional/term time employees joining the Council or taking on a new post on or after 1 October 2007 have paid pro-rated holidays as detailed below.  From Janaury 2025 in addition to paid weeks per year there is an accrual of in-term leave, unless in a designated group of employees where they are allowed to opt out of in-term leave and therefore the new calcs figures should  be used for paid weeks.</t>
  </si>
  <si>
    <t xml:space="preserve">New calcs (only to specific groups -no in-term leave accrual) </t>
  </si>
  <si>
    <t xml:space="preserve">New calcs (only to specific groups - no in-term leave accrual)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</si>
</sst>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1"/>
    <xf numFmtId="0" fontId="2" fillId="2" borderId="2" xfId="1" applyFont="1" applyFill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vertical="center"/>
    </xf>
    <xf numFmtId="0" fontId="3" fillId="0" borderId="0" xfId="1" applyFont="1" applyBorder="1" applyAlignment="1">
      <alignment horizontal="right" vertical="center"/>
    </xf>
    <xf numFmtId="2" fontId="3" fillId="0" borderId="0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14" fontId="2" fillId="2" borderId="2" xfId="1" applyNumberFormat="1" applyFont="1" applyFill="1" applyBorder="1" applyAlignment="1" applyProtection="1">
      <alignment horizontal="center" vertical="center"/>
      <protection locked="0"/>
    </xf>
    <xf numFmtId="14" fontId="3" fillId="0" borderId="0" xfId="1" applyNumberFormat="1" applyFont="1" applyAlignment="1">
      <alignment horizontal="center" vertical="center"/>
    </xf>
    <xf numFmtId="14" fontId="3" fillId="0" borderId="0" xfId="1" applyNumberFormat="1" applyFont="1" applyBorder="1" applyAlignment="1">
      <alignment horizontal="center" vertical="center"/>
    </xf>
    <xf numFmtId="14" fontId="2" fillId="2" borderId="8" xfId="1" applyNumberFormat="1" applyFont="1" applyFill="1" applyBorder="1" applyAlignment="1" applyProtection="1">
      <alignment horizontal="center" vertical="center"/>
      <protection locked="0"/>
    </xf>
    <xf numFmtId="0" fontId="2" fillId="0" borderId="9" xfId="1" applyFont="1" applyBorder="1" applyAlignment="1">
      <alignment horizontal="center" vertical="center"/>
    </xf>
    <xf numFmtId="14" fontId="3" fillId="0" borderId="10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vertical="center"/>
    </xf>
    <xf numFmtId="2" fontId="2" fillId="0" borderId="10" xfId="1" applyNumberFormat="1" applyFont="1" applyBorder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2" fontId="2" fillId="0" borderId="0" xfId="1" applyNumberFormat="1" applyFont="1" applyBorder="1" applyAlignment="1">
      <alignment vertical="center"/>
    </xf>
    <xf numFmtId="2" fontId="8" fillId="0" borderId="19" xfId="1" applyNumberFormat="1" applyFont="1" applyFill="1" applyBorder="1" applyAlignment="1">
      <alignment horizontal="right" vertical="center"/>
    </xf>
    <xf numFmtId="2" fontId="3" fillId="0" borderId="2" xfId="1" applyNumberFormat="1" applyFont="1" applyBorder="1" applyAlignment="1">
      <alignment horizontal="center" vertical="center"/>
    </xf>
    <xf numFmtId="2" fontId="3" fillId="0" borderId="0" xfId="1" applyNumberFormat="1" applyFont="1" applyBorder="1" applyAlignment="1">
      <alignment vertical="center"/>
    </xf>
    <xf numFmtId="2" fontId="3" fillId="0" borderId="10" xfId="1" applyNumberFormat="1" applyFont="1" applyBorder="1" applyAlignment="1">
      <alignment vertical="center"/>
    </xf>
    <xf numFmtId="2" fontId="3" fillId="0" borderId="10" xfId="1" applyNumberFormat="1" applyFont="1" applyBorder="1" applyAlignment="1">
      <alignment horizontal="center" vertical="center"/>
    </xf>
    <xf numFmtId="1" fontId="0" fillId="0" borderId="2" xfId="0" applyNumberFormat="1" applyBorder="1"/>
    <xf numFmtId="2" fontId="9" fillId="0" borderId="2" xfId="1" applyNumberFormat="1" applyFont="1" applyBorder="1" applyAlignment="1">
      <alignment horizontal="right" vertical="center"/>
    </xf>
    <xf numFmtId="2" fontId="9" fillId="3" borderId="7" xfId="1" applyNumberFormat="1" applyFont="1" applyFill="1" applyBorder="1" applyAlignment="1">
      <alignment vertical="center"/>
    </xf>
    <xf numFmtId="0" fontId="2" fillId="4" borderId="8" xfId="1" applyFont="1" applyFill="1" applyBorder="1" applyAlignment="1">
      <alignment horizontal="center" vertical="top" wrapText="1"/>
    </xf>
    <xf numFmtId="0" fontId="2" fillId="4" borderId="2" xfId="1" applyFont="1" applyFill="1" applyBorder="1" applyAlignment="1">
      <alignment horizontal="center" vertical="top" wrapText="1"/>
    </xf>
    <xf numFmtId="0" fontId="2" fillId="4" borderId="6" xfId="1" applyFont="1" applyFill="1" applyBorder="1" applyAlignment="1">
      <alignment horizontal="center" vertical="top" wrapText="1"/>
    </xf>
    <xf numFmtId="0" fontId="2" fillId="4" borderId="1" xfId="1" applyFont="1" applyFill="1" applyBorder="1" applyAlignment="1">
      <alignment horizontal="center" vertical="top" wrapText="1"/>
    </xf>
    <xf numFmtId="2" fontId="9" fillId="4" borderId="11" xfId="1" applyNumberFormat="1" applyFont="1" applyFill="1" applyBorder="1" applyAlignment="1">
      <alignment vertical="center"/>
    </xf>
    <xf numFmtId="2" fontId="2" fillId="4" borderId="2" xfId="1" applyNumberFormat="1" applyFont="1" applyFill="1" applyBorder="1" applyAlignment="1">
      <alignment horizontal="center" vertical="top" wrapText="1"/>
    </xf>
    <xf numFmtId="2" fontId="9" fillId="4" borderId="7" xfId="1" applyNumberFormat="1" applyFont="1" applyFill="1" applyBorder="1" applyAlignment="1">
      <alignment horizontal="center" vertical="top" wrapText="1"/>
    </xf>
    <xf numFmtId="0" fontId="2" fillId="4" borderId="2" xfId="1" applyFont="1" applyFill="1" applyBorder="1" applyAlignment="1" applyProtection="1">
      <alignment horizontal="center" vertical="top" wrapText="1"/>
    </xf>
    <xf numFmtId="2" fontId="9" fillId="4" borderId="7" xfId="1" applyNumberFormat="1" applyFont="1" applyFill="1" applyBorder="1" applyAlignment="1" applyProtection="1">
      <alignment horizontal="center" vertical="top" wrapText="1"/>
    </xf>
    <xf numFmtId="1" fontId="0" fillId="0" borderId="2" xfId="0" applyNumberFormat="1" applyBorder="1" applyProtection="1"/>
    <xf numFmtId="0" fontId="3" fillId="0" borderId="2" xfId="1" applyFont="1" applyBorder="1" applyAlignment="1" applyProtection="1">
      <alignment horizontal="center" vertical="center"/>
    </xf>
    <xf numFmtId="2" fontId="3" fillId="0" borderId="2" xfId="1" applyNumberFormat="1" applyFont="1" applyBorder="1" applyAlignment="1" applyProtection="1">
      <alignment horizontal="center" vertical="center"/>
    </xf>
    <xf numFmtId="2" fontId="9" fillId="0" borderId="2" xfId="1" applyNumberFormat="1" applyFont="1" applyBorder="1" applyAlignment="1" applyProtection="1">
      <alignment horizontal="right" vertical="center"/>
    </xf>
    <xf numFmtId="2" fontId="3" fillId="0" borderId="0" xfId="1" applyNumberFormat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2" fontId="2" fillId="0" borderId="0" xfId="1" applyNumberFormat="1" applyFont="1" applyBorder="1" applyAlignment="1" applyProtection="1">
      <alignment vertical="center"/>
    </xf>
    <xf numFmtId="2" fontId="9" fillId="3" borderId="7" xfId="1" applyNumberFormat="1" applyFont="1" applyFill="1" applyBorder="1" applyAlignment="1" applyProtection="1">
      <alignment vertical="center"/>
    </xf>
    <xf numFmtId="2" fontId="3" fillId="0" borderId="10" xfId="1" applyNumberFormat="1" applyFont="1" applyBorder="1" applyAlignment="1" applyProtection="1">
      <alignment vertical="center"/>
    </xf>
    <xf numFmtId="0" fontId="3" fillId="0" borderId="10" xfId="1" applyFont="1" applyBorder="1" applyAlignment="1" applyProtection="1">
      <alignment vertical="center"/>
    </xf>
    <xf numFmtId="2" fontId="2" fillId="0" borderId="10" xfId="1" applyNumberFormat="1" applyFont="1" applyBorder="1" applyAlignment="1" applyProtection="1">
      <alignment vertical="center"/>
    </xf>
    <xf numFmtId="2" fontId="8" fillId="0" borderId="19" xfId="1" applyNumberFormat="1" applyFont="1" applyFill="1" applyBorder="1" applyAlignment="1" applyProtection="1">
      <alignment horizontal="right" vertical="center"/>
    </xf>
    <xf numFmtId="2" fontId="3" fillId="0" borderId="10" xfId="1" applyNumberFormat="1" applyFont="1" applyBorder="1" applyAlignment="1" applyProtection="1">
      <alignment horizontal="center" vertical="center"/>
    </xf>
    <xf numFmtId="0" fontId="3" fillId="0" borderId="10" xfId="1" applyFont="1" applyBorder="1" applyAlignment="1" applyProtection="1">
      <alignment horizontal="center" vertical="center"/>
    </xf>
    <xf numFmtId="2" fontId="9" fillId="4" borderId="11" xfId="1" applyNumberFormat="1" applyFont="1" applyFill="1" applyBorder="1" applyAlignment="1" applyProtection="1">
      <alignment vertical="center"/>
    </xf>
    <xf numFmtId="0" fontId="4" fillId="4" borderId="12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" fillId="4" borderId="14" xfId="1" applyFont="1" applyFill="1" applyBorder="1" applyAlignment="1">
      <alignment horizontal="center" vertical="center"/>
    </xf>
    <xf numFmtId="0" fontId="7" fillId="0" borderId="16" xfId="1" applyFont="1" applyBorder="1" applyAlignment="1">
      <alignment horizontal="left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3" fillId="5" borderId="12" xfId="0" applyFont="1" applyFill="1" applyBorder="1" applyAlignment="1">
      <alignment horizontal="center"/>
    </xf>
    <xf numFmtId="0" fontId="13" fillId="5" borderId="13" xfId="0" applyFont="1" applyFill="1" applyBorder="1" applyAlignment="1">
      <alignment horizontal="center"/>
    </xf>
    <xf numFmtId="0" fontId="13" fillId="5" borderId="14" xfId="0" applyFont="1" applyFill="1" applyBorder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1" fillId="0" borderId="12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0" xfId="0" applyFont="1"/>
    <xf numFmtId="0" fontId="11" fillId="5" borderId="2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0" fillId="0" borderId="21" xfId="0" applyBorder="1"/>
    <xf numFmtId="0" fontId="14" fillId="0" borderId="9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0" fontId="15" fillId="0" borderId="0" xfId="0" applyFont="1"/>
    <xf numFmtId="0" fontId="12" fillId="0" borderId="0" xfId="2"/>
    <xf numFmtId="0" fontId="11" fillId="6" borderId="12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2" fontId="0" fillId="6" borderId="22" xfId="0" applyNumberFormat="1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2" fontId="0" fillId="6" borderId="23" xfId="0" applyNumberFormat="1" applyFill="1" applyBorder="1" applyAlignment="1">
      <alignment horizontal="center" vertical="center"/>
    </xf>
    <xf numFmtId="0" fontId="0" fillId="6" borderId="21" xfId="0" applyFill="1" applyBorder="1"/>
    <xf numFmtId="0" fontId="14" fillId="6" borderId="9" xfId="0" applyFont="1" applyFill="1" applyBorder="1" applyAlignment="1">
      <alignment horizontal="left" vertical="center" wrapText="1"/>
    </xf>
    <xf numFmtId="0" fontId="14" fillId="6" borderId="19" xfId="0" applyFont="1" applyFill="1" applyBorder="1" applyAlignment="1">
      <alignment horizontal="left" vertical="center" wrapText="1"/>
    </xf>
    <xf numFmtId="0" fontId="0" fillId="6" borderId="0" xfId="0" applyFill="1"/>
    <xf numFmtId="0" fontId="0" fillId="6" borderId="24" xfId="0" applyFill="1" applyBorder="1" applyAlignment="1">
      <alignment horizontal="center" vertical="center"/>
    </xf>
    <xf numFmtId="2" fontId="0" fillId="6" borderId="24" xfId="0" applyNumberForma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37938</xdr:colOff>
      <xdr:row>6</xdr:row>
      <xdr:rowOff>132848</xdr:rowOff>
    </xdr:from>
    <xdr:ext cx="40262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87B81EC-C43F-4E6D-B826-39D4AA0F517F}"/>
            </a:ext>
          </a:extLst>
        </xdr:cNvPr>
        <xdr:cNvSpPr/>
      </xdr:nvSpPr>
      <xdr:spPr>
        <a:xfrm>
          <a:off x="1466688" y="1914023"/>
          <a:ext cx="40262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solidFill>
                <a:srgbClr val="FF0000"/>
              </a:solidFill>
              <a:effectLst/>
            </a:rPr>
            <a:t>Example</a:t>
          </a:r>
          <a:r>
            <a:rPr lang="en-US" sz="5400" b="0" cap="none" spc="0" baseline="0">
              <a:ln w="0"/>
              <a:solidFill>
                <a:srgbClr val="FF0000"/>
              </a:solidFill>
              <a:effectLst/>
            </a:rPr>
            <a:t> Only</a:t>
          </a:r>
          <a:endParaRPr lang="en-US" sz="5400" b="0" cap="none" spc="0">
            <a:ln w="0"/>
            <a:solidFill>
              <a:srgbClr val="FF0000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213C1-A909-4B30-9BC2-54D9430AC003}">
  <dimension ref="A1:L19"/>
  <sheetViews>
    <sheetView tabSelected="1" workbookViewId="0">
      <selection activeCell="B5" sqref="B5"/>
    </sheetView>
  </sheetViews>
  <sheetFormatPr defaultRowHeight="14.5" x14ac:dyDescent="0.35"/>
  <cols>
    <col min="1" max="2" width="10.1796875" bestFit="1" customWidth="1"/>
    <col min="7" max="7" width="0" hidden="1" customWidth="1"/>
  </cols>
  <sheetData>
    <row r="1" spans="1:12" ht="16" thickBot="1" x14ac:dyDescent="0.4">
      <c r="A1" s="55" t="s">
        <v>13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</row>
    <row r="2" spans="1:12" ht="15" thickBot="1" x14ac:dyDescent="0.4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5.5" x14ac:dyDescent="0.35">
      <c r="A3" s="59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1"/>
    </row>
    <row r="4" spans="1:12" ht="65" x14ac:dyDescent="0.35">
      <c r="A4" s="31" t="s">
        <v>1</v>
      </c>
      <c r="B4" s="32" t="s">
        <v>2</v>
      </c>
      <c r="C4" s="32" t="s">
        <v>3</v>
      </c>
      <c r="D4" s="32" t="s">
        <v>6</v>
      </c>
      <c r="E4" s="32" t="s">
        <v>7</v>
      </c>
      <c r="F4" s="38" t="s">
        <v>5</v>
      </c>
      <c r="G4" s="38" t="s">
        <v>8</v>
      </c>
      <c r="H4" s="38" t="s">
        <v>9</v>
      </c>
      <c r="I4" s="38" t="s">
        <v>10</v>
      </c>
      <c r="J4" s="38" t="s">
        <v>12</v>
      </c>
      <c r="K4" s="38" t="s">
        <v>11</v>
      </c>
      <c r="L4" s="39" t="s">
        <v>16</v>
      </c>
    </row>
    <row r="5" spans="1:12" x14ac:dyDescent="0.35">
      <c r="A5" s="12"/>
      <c r="B5" s="9"/>
      <c r="C5" s="2"/>
      <c r="D5" s="2"/>
      <c r="E5" s="2"/>
      <c r="F5" s="40">
        <f>_xlfn.DAYS(B5,A5)+YEARFRAC(A5,B5)</f>
        <v>0</v>
      </c>
      <c r="G5" s="41">
        <f>52.14-6.4</f>
        <v>45.74</v>
      </c>
      <c r="H5" s="42">
        <f>6.4/G5*D5</f>
        <v>0</v>
      </c>
      <c r="I5" s="42">
        <f>+H5+D5</f>
        <v>0</v>
      </c>
      <c r="J5" s="42">
        <f>+I5-E5</f>
        <v>0</v>
      </c>
      <c r="K5" s="42">
        <f>+C5*J5</f>
        <v>0</v>
      </c>
      <c r="L5" s="43">
        <f>+K5/365*F5</f>
        <v>0</v>
      </c>
    </row>
    <row r="6" spans="1:12" x14ac:dyDescent="0.35">
      <c r="A6" s="12"/>
      <c r="B6" s="9"/>
      <c r="C6" s="2"/>
      <c r="D6" s="2"/>
      <c r="E6" s="2"/>
      <c r="F6" s="40">
        <f t="shared" ref="F6:F8" si="0">_xlfn.DAYS(B6,A6)+YEARFRAC(A6,B6)</f>
        <v>0</v>
      </c>
      <c r="G6" s="41">
        <f>52.14-6.4</f>
        <v>45.74</v>
      </c>
      <c r="H6" s="42">
        <f>6.4/G6*D6</f>
        <v>0</v>
      </c>
      <c r="I6" s="42">
        <f t="shared" ref="I6:I8" si="1">+H6+D6</f>
        <v>0</v>
      </c>
      <c r="J6" s="42">
        <f t="shared" ref="J6:J8" si="2">+I6-E6</f>
        <v>0</v>
      </c>
      <c r="K6" s="42">
        <f t="shared" ref="K6:K8" si="3">+C6*J6</f>
        <v>0</v>
      </c>
      <c r="L6" s="43">
        <f t="shared" ref="L6:L8" si="4">+K6/365*F6</f>
        <v>0</v>
      </c>
    </row>
    <row r="7" spans="1:12" x14ac:dyDescent="0.35">
      <c r="A7" s="12"/>
      <c r="B7" s="9"/>
      <c r="C7" s="2"/>
      <c r="D7" s="2"/>
      <c r="E7" s="2"/>
      <c r="F7" s="40">
        <f t="shared" si="0"/>
        <v>0</v>
      </c>
      <c r="G7" s="41">
        <f>52.14-6.4</f>
        <v>45.74</v>
      </c>
      <c r="H7" s="42">
        <f>6.4/G7*D7</f>
        <v>0</v>
      </c>
      <c r="I7" s="42">
        <f t="shared" si="1"/>
        <v>0</v>
      </c>
      <c r="J7" s="42">
        <f t="shared" si="2"/>
        <v>0</v>
      </c>
      <c r="K7" s="42">
        <f t="shared" si="3"/>
        <v>0</v>
      </c>
      <c r="L7" s="43">
        <f t="shared" si="4"/>
        <v>0</v>
      </c>
    </row>
    <row r="8" spans="1:12" x14ac:dyDescent="0.35">
      <c r="A8" s="12"/>
      <c r="B8" s="9"/>
      <c r="C8" s="2"/>
      <c r="D8" s="2"/>
      <c r="E8" s="2"/>
      <c r="F8" s="40">
        <f t="shared" si="0"/>
        <v>0</v>
      </c>
      <c r="G8" s="41">
        <f>52.14-6.4</f>
        <v>45.74</v>
      </c>
      <c r="H8" s="42">
        <f>6.4/G8*D8</f>
        <v>0</v>
      </c>
      <c r="I8" s="42">
        <f t="shared" si="1"/>
        <v>0</v>
      </c>
      <c r="J8" s="42">
        <f t="shared" si="2"/>
        <v>0</v>
      </c>
      <c r="K8" s="42">
        <f t="shared" si="3"/>
        <v>0</v>
      </c>
      <c r="L8" s="43">
        <f t="shared" si="4"/>
        <v>0</v>
      </c>
    </row>
    <row r="9" spans="1:12" x14ac:dyDescent="0.35">
      <c r="A9" s="20"/>
      <c r="B9" s="11"/>
      <c r="C9" s="21"/>
      <c r="D9" s="21"/>
      <c r="E9" s="21"/>
      <c r="F9" s="44"/>
      <c r="G9" s="45"/>
      <c r="H9" s="45"/>
      <c r="I9" s="46"/>
      <c r="J9" s="46"/>
      <c r="K9" s="46"/>
      <c r="L9" s="47">
        <f>SUM(L5:L8)</f>
        <v>0</v>
      </c>
    </row>
    <row r="10" spans="1:12" ht="15" thickBot="1" x14ac:dyDescent="0.4">
      <c r="A10" s="13"/>
      <c r="B10" s="14"/>
      <c r="C10" s="15"/>
      <c r="D10" s="15"/>
      <c r="E10" s="15"/>
      <c r="F10" s="48"/>
      <c r="G10" s="49"/>
      <c r="H10" s="49"/>
      <c r="I10" s="50"/>
      <c r="J10" s="50"/>
      <c r="K10" s="50"/>
      <c r="L10" s="51"/>
    </row>
    <row r="11" spans="1:12" ht="15" thickBot="1" x14ac:dyDescent="0.4">
      <c r="A11" s="4"/>
      <c r="B11" s="10"/>
      <c r="C11" s="4"/>
      <c r="D11" s="4"/>
      <c r="E11" s="4"/>
      <c r="F11" s="1"/>
      <c r="G11" s="1"/>
      <c r="H11" s="1"/>
      <c r="I11" s="5"/>
      <c r="J11" s="5"/>
      <c r="K11" s="5"/>
      <c r="L11" s="5"/>
    </row>
    <row r="12" spans="1:12" ht="15.5" x14ac:dyDescent="0.35">
      <c r="A12" s="62" t="s">
        <v>4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4"/>
    </row>
    <row r="13" spans="1:12" ht="65" x14ac:dyDescent="0.35">
      <c r="A13" s="33" t="s">
        <v>1</v>
      </c>
      <c r="B13" s="34" t="s">
        <v>2</v>
      </c>
      <c r="C13" s="32" t="s">
        <v>3</v>
      </c>
      <c r="D13" s="32" t="s">
        <v>6</v>
      </c>
      <c r="E13" s="32" t="s">
        <v>7</v>
      </c>
      <c r="F13" s="38" t="s">
        <v>5</v>
      </c>
      <c r="G13" s="38" t="s">
        <v>8</v>
      </c>
      <c r="H13" s="38" t="s">
        <v>9</v>
      </c>
      <c r="I13" s="38" t="s">
        <v>10</v>
      </c>
      <c r="J13" s="38" t="s">
        <v>12</v>
      </c>
      <c r="K13" s="38" t="s">
        <v>11</v>
      </c>
      <c r="L13" s="39" t="s">
        <v>16</v>
      </c>
    </row>
    <row r="14" spans="1:12" x14ac:dyDescent="0.35">
      <c r="A14" s="12"/>
      <c r="B14" s="9"/>
      <c r="C14" s="2"/>
      <c r="D14" s="2"/>
      <c r="E14" s="2"/>
      <c r="F14" s="40">
        <f>_xlfn.DAYS(B14,A14)+YEARFRAC(A14,B14)</f>
        <v>0</v>
      </c>
      <c r="G14" s="41">
        <f>52.14-7.4</f>
        <v>44.74</v>
      </c>
      <c r="H14" s="42">
        <f>7.4/G14*D14</f>
        <v>0</v>
      </c>
      <c r="I14" s="42">
        <f>+H14+D14</f>
        <v>0</v>
      </c>
      <c r="J14" s="42">
        <f>+I14-E14</f>
        <v>0</v>
      </c>
      <c r="K14" s="42">
        <f>+C14*J14</f>
        <v>0</v>
      </c>
      <c r="L14" s="43">
        <f>+K14/365*F14</f>
        <v>0</v>
      </c>
    </row>
    <row r="15" spans="1:12" x14ac:dyDescent="0.35">
      <c r="A15" s="12"/>
      <c r="B15" s="9"/>
      <c r="C15" s="2"/>
      <c r="D15" s="2"/>
      <c r="E15" s="2"/>
      <c r="F15" s="40">
        <f t="shared" ref="F15:F17" si="5">_xlfn.DAYS(B15,A15)+YEARFRAC(A15,B15)</f>
        <v>0</v>
      </c>
      <c r="G15" s="41">
        <f>52.14-7.4</f>
        <v>44.74</v>
      </c>
      <c r="H15" s="42">
        <f>7.4/G15*D15</f>
        <v>0</v>
      </c>
      <c r="I15" s="42">
        <f t="shared" ref="I15:I17" si="6">+H15+D15</f>
        <v>0</v>
      </c>
      <c r="J15" s="42">
        <f t="shared" ref="J15:J17" si="7">+I15-E15</f>
        <v>0</v>
      </c>
      <c r="K15" s="42">
        <f t="shared" ref="K15:K17" si="8">+C15*J15</f>
        <v>0</v>
      </c>
      <c r="L15" s="43">
        <f t="shared" ref="L15:L17" si="9">+K15/365*F15</f>
        <v>0</v>
      </c>
    </row>
    <row r="16" spans="1:12" x14ac:dyDescent="0.35">
      <c r="A16" s="12"/>
      <c r="B16" s="9"/>
      <c r="C16" s="2"/>
      <c r="D16" s="2"/>
      <c r="E16" s="2"/>
      <c r="F16" s="40">
        <f t="shared" si="5"/>
        <v>0</v>
      </c>
      <c r="G16" s="41">
        <f>52.14-7.4</f>
        <v>44.74</v>
      </c>
      <c r="H16" s="42">
        <f>7.4/G16*D16</f>
        <v>0</v>
      </c>
      <c r="I16" s="42">
        <f t="shared" si="6"/>
        <v>0</v>
      </c>
      <c r="J16" s="42">
        <f t="shared" si="7"/>
        <v>0</v>
      </c>
      <c r="K16" s="42">
        <f t="shared" si="8"/>
        <v>0</v>
      </c>
      <c r="L16" s="43">
        <f t="shared" si="9"/>
        <v>0</v>
      </c>
    </row>
    <row r="17" spans="1:12" x14ac:dyDescent="0.35">
      <c r="A17" s="12"/>
      <c r="B17" s="9"/>
      <c r="C17" s="2"/>
      <c r="D17" s="2"/>
      <c r="E17" s="2"/>
      <c r="F17" s="40">
        <f t="shared" si="5"/>
        <v>0</v>
      </c>
      <c r="G17" s="41">
        <f>52.14-7.4</f>
        <v>44.74</v>
      </c>
      <c r="H17" s="42">
        <f>7.4/G17*D17</f>
        <v>0</v>
      </c>
      <c r="I17" s="42">
        <f t="shared" si="6"/>
        <v>0</v>
      </c>
      <c r="J17" s="42">
        <f t="shared" si="7"/>
        <v>0</v>
      </c>
      <c r="K17" s="42">
        <f t="shared" si="8"/>
        <v>0</v>
      </c>
      <c r="L17" s="43">
        <f t="shared" si="9"/>
        <v>0</v>
      </c>
    </row>
    <row r="18" spans="1:12" ht="15" thickBot="1" x14ac:dyDescent="0.4">
      <c r="A18" s="18"/>
      <c r="B18" s="19"/>
      <c r="C18" s="19"/>
      <c r="D18" s="19"/>
      <c r="E18" s="19"/>
      <c r="F18" s="52"/>
      <c r="G18" s="53"/>
      <c r="H18" s="53"/>
      <c r="I18" s="53"/>
      <c r="J18" s="53"/>
      <c r="K18" s="53"/>
      <c r="L18" s="54">
        <f>SUM(L14:L17)</f>
        <v>0</v>
      </c>
    </row>
    <row r="19" spans="1:12" x14ac:dyDescent="0.35">
      <c r="A19" s="1"/>
      <c r="B19" s="11"/>
      <c r="C19" s="1"/>
      <c r="D19" s="1"/>
      <c r="E19" s="1"/>
      <c r="F19" s="7"/>
      <c r="G19" s="6"/>
      <c r="H19" s="6"/>
      <c r="I19" s="7"/>
      <c r="J19" s="7"/>
      <c r="K19" s="7"/>
      <c r="L19" s="7"/>
    </row>
  </sheetData>
  <sheetProtection algorithmName="SHA-512" hashValue="DD3Z6aXihDmhB9D+RhrzTeMbBUTGDlTXEav4q9/KxlB32lE7EVr4wJQaTiAjzoGPKjhp02k1svkUncgBZ4RAYA==" saltValue="L+q3zjZUOaJ7zCrcwpShwQ==" spinCount="100000" sheet="1" objects="1" scenarios="1"/>
  <mergeCells count="4">
    <mergeCell ref="A1:L1"/>
    <mergeCell ref="A2:L2"/>
    <mergeCell ref="A3:L3"/>
    <mergeCell ref="A12:L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21D23-BA72-48D5-A8BB-2F2B87B1D860}">
  <dimension ref="A1:L20"/>
  <sheetViews>
    <sheetView workbookViewId="0">
      <selection activeCell="F13" sqref="F13"/>
    </sheetView>
  </sheetViews>
  <sheetFormatPr defaultRowHeight="14.5" x14ac:dyDescent="0.35"/>
  <cols>
    <col min="1" max="2" width="10.1796875" bestFit="1" customWidth="1"/>
    <col min="7" max="7" width="0" hidden="1" customWidth="1"/>
  </cols>
  <sheetData>
    <row r="1" spans="1:12" ht="16" thickBot="1" x14ac:dyDescent="0.4">
      <c r="A1" s="55" t="s">
        <v>13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</row>
    <row r="2" spans="1:12" ht="15" thickBot="1" x14ac:dyDescent="0.4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5.5" x14ac:dyDescent="0.35">
      <c r="A3" s="59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1"/>
    </row>
    <row r="4" spans="1:12" ht="65" x14ac:dyDescent="0.35">
      <c r="A4" s="31" t="s">
        <v>1</v>
      </c>
      <c r="B4" s="32" t="s">
        <v>2</v>
      </c>
      <c r="C4" s="32" t="s">
        <v>3</v>
      </c>
      <c r="D4" s="32" t="s">
        <v>6</v>
      </c>
      <c r="E4" s="32" t="s">
        <v>7</v>
      </c>
      <c r="F4" s="32" t="s">
        <v>5</v>
      </c>
      <c r="G4" s="32" t="s">
        <v>8</v>
      </c>
      <c r="H4" s="32" t="s">
        <v>9</v>
      </c>
      <c r="I4" s="32" t="s">
        <v>10</v>
      </c>
      <c r="J4" s="32" t="s">
        <v>12</v>
      </c>
      <c r="K4" s="32" t="s">
        <v>14</v>
      </c>
      <c r="L4" s="37" t="s">
        <v>15</v>
      </c>
    </row>
    <row r="5" spans="1:12" x14ac:dyDescent="0.35">
      <c r="A5" s="12">
        <v>45658</v>
      </c>
      <c r="B5" s="9">
        <v>45823</v>
      </c>
      <c r="C5" s="2">
        <v>20</v>
      </c>
      <c r="D5" s="2">
        <v>38</v>
      </c>
      <c r="E5" s="2">
        <v>42.66</v>
      </c>
      <c r="F5" s="28">
        <f>_xlfn.DAYS(B5,A5)+YEARFRAC(A5,B5)</f>
        <v>165.45555555555555</v>
      </c>
      <c r="G5" s="3">
        <f>52.14-6.4</f>
        <v>45.74</v>
      </c>
      <c r="H5" s="24">
        <f>6.4/G5*D5</f>
        <v>5.317009182334937</v>
      </c>
      <c r="I5" s="24">
        <f>+H5+D5</f>
        <v>43.317009182334935</v>
      </c>
      <c r="J5" s="24">
        <f>+I5-E5</f>
        <v>0.65700918233493866</v>
      </c>
      <c r="K5" s="24">
        <f>+C5*J5</f>
        <v>13.140183646698773</v>
      </c>
      <c r="L5" s="29">
        <f>+K5/365*F5</f>
        <v>5.956483247579647</v>
      </c>
    </row>
    <row r="6" spans="1:12" x14ac:dyDescent="0.35">
      <c r="A6" s="12">
        <v>45824</v>
      </c>
      <c r="B6" s="9">
        <v>45888</v>
      </c>
      <c r="C6" s="2">
        <v>10</v>
      </c>
      <c r="D6" s="2">
        <v>38</v>
      </c>
      <c r="E6" s="2">
        <v>42.66</v>
      </c>
      <c r="F6" s="28">
        <f t="shared" ref="F6:F8" si="0">_xlfn.DAYS(B6,A6)+YEARFRAC(A6,B6)</f>
        <v>64.174999999999997</v>
      </c>
      <c r="G6" s="3">
        <f>52.14-6.4</f>
        <v>45.74</v>
      </c>
      <c r="H6" s="24">
        <f>6.4/G6*D6</f>
        <v>5.317009182334937</v>
      </c>
      <c r="I6" s="24">
        <f t="shared" ref="I6:I8" si="1">+H6+D6</f>
        <v>43.317009182334935</v>
      </c>
      <c r="J6" s="24">
        <f t="shared" ref="J6:J8" si="2">+I6-E6</f>
        <v>0.65700918233493866</v>
      </c>
      <c r="K6" s="24">
        <f t="shared" ref="K6:K8" si="3">+C6*J6</f>
        <v>6.5700918233493866</v>
      </c>
      <c r="L6" s="29">
        <f t="shared" ref="L6:L8" si="4">+K6/365*F6</f>
        <v>1.1551661445573886</v>
      </c>
    </row>
    <row r="7" spans="1:12" x14ac:dyDescent="0.35">
      <c r="A7" s="12">
        <v>45889</v>
      </c>
      <c r="B7" s="9">
        <v>46022</v>
      </c>
      <c r="C7" s="2">
        <v>10</v>
      </c>
      <c r="D7" s="2">
        <v>39</v>
      </c>
      <c r="E7" s="2">
        <v>43.79</v>
      </c>
      <c r="F7" s="28">
        <f t="shared" si="0"/>
        <v>133.36388888888888</v>
      </c>
      <c r="G7" s="3">
        <f>52.14-6.4</f>
        <v>45.74</v>
      </c>
      <c r="H7" s="24">
        <f>6.4/G7*D7</f>
        <v>5.4569304766069093</v>
      </c>
      <c r="I7" s="24">
        <f t="shared" si="1"/>
        <v>44.456930476606907</v>
      </c>
      <c r="J7" s="24">
        <f t="shared" si="2"/>
        <v>0.66693047660690752</v>
      </c>
      <c r="K7" s="24">
        <f t="shared" si="3"/>
        <v>6.6693047660690752</v>
      </c>
      <c r="L7" s="29">
        <f t="shared" si="4"/>
        <v>2.4368340268169129</v>
      </c>
    </row>
    <row r="8" spans="1:12" x14ac:dyDescent="0.35">
      <c r="A8" s="12"/>
      <c r="B8" s="9"/>
      <c r="C8" s="2"/>
      <c r="D8" s="2"/>
      <c r="E8" s="2"/>
      <c r="F8" s="28">
        <f t="shared" si="0"/>
        <v>0</v>
      </c>
      <c r="G8" s="3">
        <f>52.14-6.4</f>
        <v>45.74</v>
      </c>
      <c r="H8" s="24">
        <f>6.4/G8*D8</f>
        <v>0</v>
      </c>
      <c r="I8" s="24">
        <f t="shared" si="1"/>
        <v>0</v>
      </c>
      <c r="J8" s="24">
        <f t="shared" si="2"/>
        <v>0</v>
      </c>
      <c r="K8" s="24">
        <f t="shared" si="3"/>
        <v>0</v>
      </c>
      <c r="L8" s="29">
        <f t="shared" si="4"/>
        <v>0</v>
      </c>
    </row>
    <row r="9" spans="1:12" x14ac:dyDescent="0.35">
      <c r="A9" s="20"/>
      <c r="B9" s="11"/>
      <c r="C9" s="21"/>
      <c r="D9" s="21"/>
      <c r="E9" s="21"/>
      <c r="F9" s="25"/>
      <c r="G9" s="8"/>
      <c r="H9" s="8"/>
      <c r="I9" s="22"/>
      <c r="J9" s="22"/>
      <c r="K9" s="22"/>
      <c r="L9" s="30">
        <f>SUM(L5:L8)</f>
        <v>9.548483418953948</v>
      </c>
    </row>
    <row r="10" spans="1:12" ht="15" thickBot="1" x14ac:dyDescent="0.4">
      <c r="A10" s="13"/>
      <c r="B10" s="14"/>
      <c r="C10" s="15"/>
      <c r="D10" s="15"/>
      <c r="E10" s="15"/>
      <c r="F10" s="26"/>
      <c r="G10" s="16"/>
      <c r="H10" s="16"/>
      <c r="I10" s="17"/>
      <c r="J10" s="17"/>
      <c r="K10" s="17"/>
      <c r="L10" s="23"/>
    </row>
    <row r="11" spans="1:12" ht="15" thickBot="1" x14ac:dyDescent="0.4">
      <c r="A11" s="4"/>
      <c r="B11" s="10"/>
      <c r="C11" s="4"/>
      <c r="D11" s="4"/>
      <c r="E11" s="4"/>
      <c r="F11" s="1"/>
      <c r="G11" s="1"/>
      <c r="H11" s="1"/>
      <c r="I11" s="5"/>
      <c r="J11" s="5"/>
      <c r="K11" s="5"/>
      <c r="L11" s="5"/>
    </row>
    <row r="12" spans="1:12" ht="15.5" x14ac:dyDescent="0.35">
      <c r="A12" s="62" t="s">
        <v>4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4"/>
    </row>
    <row r="13" spans="1:12" ht="65" x14ac:dyDescent="0.35">
      <c r="A13" s="33" t="s">
        <v>1</v>
      </c>
      <c r="B13" s="34" t="s">
        <v>2</v>
      </c>
      <c r="C13" s="32" t="s">
        <v>3</v>
      </c>
      <c r="D13" s="32" t="s">
        <v>6</v>
      </c>
      <c r="E13" s="32" t="s">
        <v>7</v>
      </c>
      <c r="F13" s="36" t="s">
        <v>5</v>
      </c>
      <c r="G13" s="32" t="s">
        <v>8</v>
      </c>
      <c r="H13" s="34" t="s">
        <v>9</v>
      </c>
      <c r="I13" s="34" t="s">
        <v>10</v>
      </c>
      <c r="J13" s="34" t="s">
        <v>12</v>
      </c>
      <c r="K13" s="32" t="s">
        <v>14</v>
      </c>
      <c r="L13" s="37" t="s">
        <v>15</v>
      </c>
    </row>
    <row r="14" spans="1:12" x14ac:dyDescent="0.35">
      <c r="A14" s="12">
        <v>45658</v>
      </c>
      <c r="B14" s="9">
        <v>45667</v>
      </c>
      <c r="C14" s="2">
        <v>10</v>
      </c>
      <c r="D14" s="2">
        <v>38</v>
      </c>
      <c r="E14" s="2">
        <v>43.39</v>
      </c>
      <c r="F14" s="28">
        <f>_xlfn.DAYS(B14,A14)+YEARFRAC(A14,B14)</f>
        <v>9.0250000000000004</v>
      </c>
      <c r="G14" s="3">
        <f>52.14-7.4</f>
        <v>44.74</v>
      </c>
      <c r="H14" s="24">
        <f>7.4/G14*D14</f>
        <v>6.2852033974072414</v>
      </c>
      <c r="I14" s="24">
        <f>+H14+D14</f>
        <v>44.285203397407244</v>
      </c>
      <c r="J14" s="24">
        <f>+I14-E14</f>
        <v>0.89520339740724353</v>
      </c>
      <c r="K14" s="24">
        <f>+C14*J14</f>
        <v>8.9520339740724353</v>
      </c>
      <c r="L14" s="29">
        <f>+K14/365*F14</f>
        <v>0.22134823730411979</v>
      </c>
    </row>
    <row r="15" spans="1:12" x14ac:dyDescent="0.35">
      <c r="A15" s="12">
        <v>45668</v>
      </c>
      <c r="B15" s="9">
        <v>45887</v>
      </c>
      <c r="C15" s="2">
        <v>12</v>
      </c>
      <c r="D15" s="2">
        <v>38</v>
      </c>
      <c r="E15" s="2">
        <v>43.39</v>
      </c>
      <c r="F15" s="28">
        <f>_xlfn.DAYS(B15,A15)+YEARFRAC(A15,B15)</f>
        <v>219.60277777777779</v>
      </c>
      <c r="G15" s="3">
        <f>52.14-7.4</f>
        <v>44.74</v>
      </c>
      <c r="H15" s="24">
        <f>7.4/G15*D15</f>
        <v>6.2852033974072414</v>
      </c>
      <c r="I15" s="24">
        <f>+H15+D15</f>
        <v>44.285203397407244</v>
      </c>
      <c r="J15" s="24">
        <f>+I15-E15</f>
        <v>0.89520339740724353</v>
      </c>
      <c r="K15" s="24">
        <f>+C15*J15</f>
        <v>10.742440768886922</v>
      </c>
      <c r="L15" s="29">
        <f>+K15/365*F15</f>
        <v>6.4632050218104524</v>
      </c>
    </row>
    <row r="16" spans="1:12" x14ac:dyDescent="0.35">
      <c r="A16" s="12">
        <v>45888</v>
      </c>
      <c r="B16" s="9">
        <v>46022</v>
      </c>
      <c r="C16" s="2">
        <v>15</v>
      </c>
      <c r="D16" s="2">
        <v>39</v>
      </c>
      <c r="E16" s="2">
        <v>44.54</v>
      </c>
      <c r="F16" s="28">
        <f>_xlfn.DAYS(B16,A16)+YEARFRAC(A16,B16)</f>
        <v>134.36666666666667</v>
      </c>
      <c r="G16" s="3">
        <f>52.14-7.4</f>
        <v>44.74</v>
      </c>
      <c r="H16" s="24">
        <f>7.4/G16*D16</f>
        <v>6.4506034868126951</v>
      </c>
      <c r="I16" s="24">
        <f>+H16+D16</f>
        <v>45.450603486812696</v>
      </c>
      <c r="J16" s="24">
        <f>+I16-E16</f>
        <v>0.91060348681269687</v>
      </c>
      <c r="K16" s="24">
        <f>+C16*J16</f>
        <v>13.659052302190453</v>
      </c>
      <c r="L16" s="29">
        <f>+K16/365*F16</f>
        <v>5.0282776100575086</v>
      </c>
    </row>
    <row r="17" spans="1:12" x14ac:dyDescent="0.35">
      <c r="A17" s="12"/>
      <c r="B17" s="9"/>
      <c r="C17" s="2"/>
      <c r="D17" s="2"/>
      <c r="E17" s="2"/>
      <c r="F17" s="28">
        <f>_xlfn.DAYS(B17,A17)+YEARFRAC(A17,B17)</f>
        <v>0</v>
      </c>
      <c r="G17" s="3">
        <f>52.14-7.4</f>
        <v>44.74</v>
      </c>
      <c r="H17" s="24">
        <f>7.4/G17*D17</f>
        <v>0</v>
      </c>
      <c r="I17" s="24">
        <f>+H17+D17</f>
        <v>0</v>
      </c>
      <c r="J17" s="24">
        <f>+I17-E17</f>
        <v>0</v>
      </c>
      <c r="K17" s="24">
        <f>+C17*J17</f>
        <v>0</v>
      </c>
      <c r="L17" s="29">
        <f>+K17/365*F17</f>
        <v>0</v>
      </c>
    </row>
    <row r="18" spans="1:12" ht="15" thickBot="1" x14ac:dyDescent="0.4">
      <c r="A18" s="18"/>
      <c r="B18" s="19"/>
      <c r="C18" s="19"/>
      <c r="D18" s="19"/>
      <c r="E18" s="19"/>
      <c r="F18" s="27"/>
      <c r="G18" s="19"/>
      <c r="H18" s="19"/>
      <c r="I18" s="19"/>
      <c r="J18" s="19"/>
      <c r="K18" s="19"/>
      <c r="L18" s="35">
        <f>SUM(L14:L17)</f>
        <v>11.71283086917208</v>
      </c>
    </row>
    <row r="19" spans="1:12" x14ac:dyDescent="0.35">
      <c r="A19" s="1"/>
      <c r="B19" s="11"/>
      <c r="C19" s="1"/>
      <c r="D19" s="1"/>
      <c r="E19" s="1"/>
      <c r="F19" s="7"/>
      <c r="G19" s="6"/>
      <c r="H19" s="6"/>
      <c r="I19" s="7"/>
      <c r="J19" s="7"/>
      <c r="K19" s="7"/>
      <c r="L19" s="7"/>
    </row>
    <row r="20" spans="1:12" ht="13.5" customHeight="1" x14ac:dyDescent="0.35"/>
  </sheetData>
  <sheetProtection algorithmName="SHA-512" hashValue="RVuuLv6ZsH7hMFpqO8qinp9HOogiFC/swZzk7lhbfT2cxKllN6d498TvyV5RqSjJt5kpn09jEzqvq27XlSt8FA==" saltValue="wQc2tmkcrmSXmJXcdBVVpg==" spinCount="100000" sheet="1" objects="1" scenarios="1"/>
  <mergeCells count="4">
    <mergeCell ref="A1:L1"/>
    <mergeCell ref="A2:L2"/>
    <mergeCell ref="A3:L3"/>
    <mergeCell ref="A12:L1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AE388-9182-4D53-B8A7-8021BF1EF3B9}">
  <sheetPr>
    <pageSetUpPr fitToPage="1"/>
  </sheetPr>
  <dimension ref="A1:E29"/>
  <sheetViews>
    <sheetView workbookViewId="0">
      <selection activeCell="B17" sqref="B17"/>
    </sheetView>
  </sheetViews>
  <sheetFormatPr defaultRowHeight="14.5" x14ac:dyDescent="0.35"/>
  <cols>
    <col min="1" max="1" width="26.1796875" customWidth="1"/>
    <col min="2" max="2" width="26" customWidth="1"/>
    <col min="3" max="3" width="3.26953125" customWidth="1"/>
    <col min="4" max="4" width="26.1796875" customWidth="1"/>
    <col min="5" max="5" width="26.26953125" customWidth="1"/>
  </cols>
  <sheetData>
    <row r="1" spans="1:5" ht="21.5" thickBot="1" x14ac:dyDescent="0.55000000000000004">
      <c r="A1" s="65" t="s">
        <v>17</v>
      </c>
      <c r="B1" s="66"/>
      <c r="C1" s="66"/>
      <c r="D1" s="66"/>
      <c r="E1" s="67"/>
    </row>
    <row r="2" spans="1:5" ht="57" customHeight="1" thickBot="1" x14ac:dyDescent="0.4">
      <c r="A2" s="68" t="s">
        <v>29</v>
      </c>
      <c r="B2" s="69"/>
      <c r="C2" s="69"/>
      <c r="D2" s="69"/>
      <c r="E2" s="70"/>
    </row>
    <row r="3" spans="1:5" ht="15" thickBot="1" x14ac:dyDescent="0.4"/>
    <row r="4" spans="1:5" ht="15" thickBot="1" x14ac:dyDescent="0.4">
      <c r="A4" s="71" t="s">
        <v>18</v>
      </c>
      <c r="B4" s="72"/>
      <c r="C4" s="73"/>
      <c r="D4" s="90" t="s">
        <v>30</v>
      </c>
      <c r="E4" s="91"/>
    </row>
    <row r="5" spans="1:5" x14ac:dyDescent="0.35">
      <c r="A5" s="74" t="s">
        <v>19</v>
      </c>
      <c r="B5" s="74" t="s">
        <v>20</v>
      </c>
      <c r="C5" s="75"/>
      <c r="D5" s="92" t="s">
        <v>19</v>
      </c>
      <c r="E5" s="92" t="s">
        <v>21</v>
      </c>
    </row>
    <row r="6" spans="1:5" ht="15" thickBot="1" x14ac:dyDescent="0.4">
      <c r="A6" s="76"/>
      <c r="B6" s="76" t="s">
        <v>22</v>
      </c>
      <c r="C6" s="75"/>
      <c r="D6" s="93"/>
      <c r="E6" s="93" t="s">
        <v>22</v>
      </c>
    </row>
    <row r="7" spans="1:5" x14ac:dyDescent="0.35">
      <c r="A7" s="77">
        <v>38</v>
      </c>
      <c r="B7" s="78">
        <f>SUM(6.4/52.14*A7+A7)</f>
        <v>42.664365170694282</v>
      </c>
      <c r="D7" s="94">
        <v>38</v>
      </c>
      <c r="E7" s="95">
        <f>SUM(6.4/(52.14-6.4)*D7+D7)</f>
        <v>43.317009182334935</v>
      </c>
    </row>
    <row r="8" spans="1:5" x14ac:dyDescent="0.35">
      <c r="A8" s="79">
        <v>39</v>
      </c>
      <c r="B8" s="80">
        <f>SUM(6.4/52.14*A8+A8)</f>
        <v>43.787111622554661</v>
      </c>
      <c r="D8" s="96">
        <v>39</v>
      </c>
      <c r="E8" s="97">
        <f t="shared" ref="E8:E12" si="0">SUM(6.4/(52.14-6.4)*D8+D8)</f>
        <v>44.456930476606907</v>
      </c>
    </row>
    <row r="9" spans="1:5" x14ac:dyDescent="0.35">
      <c r="A9" s="79">
        <v>40</v>
      </c>
      <c r="B9" s="80">
        <f>SUM(6.4/52.14*A9+A9)</f>
        <v>44.909858074415034</v>
      </c>
      <c r="D9" s="96">
        <v>40</v>
      </c>
      <c r="E9" s="97">
        <f t="shared" si="0"/>
        <v>45.596851770878885</v>
      </c>
    </row>
    <row r="10" spans="1:5" x14ac:dyDescent="0.35">
      <c r="A10" s="79">
        <v>41</v>
      </c>
      <c r="B10" s="80">
        <f t="shared" ref="B10:B12" si="1">SUM(6.4/52.14*A10+A10)</f>
        <v>46.032604526275414</v>
      </c>
      <c r="D10" s="96">
        <v>41</v>
      </c>
      <c r="E10" s="97">
        <f t="shared" si="0"/>
        <v>46.736773065150857</v>
      </c>
    </row>
    <row r="11" spans="1:5" x14ac:dyDescent="0.35">
      <c r="A11" s="79">
        <v>42</v>
      </c>
      <c r="B11" s="80">
        <f t="shared" si="1"/>
        <v>47.155350978135786</v>
      </c>
      <c r="D11" s="96">
        <v>42</v>
      </c>
      <c r="E11" s="97">
        <f t="shared" si="0"/>
        <v>47.876694359422828</v>
      </c>
    </row>
    <row r="12" spans="1:5" x14ac:dyDescent="0.35">
      <c r="A12" s="77">
        <v>43</v>
      </c>
      <c r="B12" s="78">
        <f t="shared" si="1"/>
        <v>48.278097429996166</v>
      </c>
      <c r="D12" s="96">
        <v>43</v>
      </c>
      <c r="E12" s="97">
        <f t="shared" si="0"/>
        <v>49.016615653694799</v>
      </c>
    </row>
    <row r="13" spans="1:5" ht="15" thickBot="1" x14ac:dyDescent="0.4">
      <c r="A13" s="81"/>
      <c r="B13" s="81"/>
      <c r="D13" s="98"/>
      <c r="E13" s="98"/>
    </row>
    <row r="14" spans="1:5" ht="43" customHeight="1" thickBot="1" x14ac:dyDescent="0.4">
      <c r="A14" s="82" t="s">
        <v>23</v>
      </c>
      <c r="B14" s="83"/>
      <c r="D14" s="99" t="s">
        <v>24</v>
      </c>
      <c r="E14" s="100"/>
    </row>
    <row r="15" spans="1:5" ht="15" thickBot="1" x14ac:dyDescent="0.4">
      <c r="D15" s="101"/>
      <c r="E15" s="101"/>
    </row>
    <row r="16" spans="1:5" ht="15" thickBot="1" x14ac:dyDescent="0.4">
      <c r="A16" s="84" t="s">
        <v>25</v>
      </c>
      <c r="B16" s="85"/>
      <c r="D16" s="90" t="s">
        <v>31</v>
      </c>
      <c r="E16" s="91"/>
    </row>
    <row r="17" spans="1:5" x14ac:dyDescent="0.35">
      <c r="A17" s="74" t="s">
        <v>19</v>
      </c>
      <c r="B17" s="74" t="s">
        <v>20</v>
      </c>
      <c r="D17" s="92" t="s">
        <v>19</v>
      </c>
      <c r="E17" s="92" t="s">
        <v>21</v>
      </c>
    </row>
    <row r="18" spans="1:5" ht="15" thickBot="1" x14ac:dyDescent="0.4">
      <c r="A18" s="76"/>
      <c r="B18" s="76" t="s">
        <v>26</v>
      </c>
      <c r="D18" s="93"/>
      <c r="E18" s="93" t="s">
        <v>26</v>
      </c>
    </row>
    <row r="19" spans="1:5" x14ac:dyDescent="0.35">
      <c r="A19" s="86">
        <v>38</v>
      </c>
      <c r="B19" s="87">
        <f>SUM(7.4/52.14*A19+A19)</f>
        <v>43.393172228615263</v>
      </c>
      <c r="D19" s="102">
        <v>38</v>
      </c>
      <c r="E19" s="103">
        <f>SUM(7.4/(52.14-7.4)*D19+D19)</f>
        <v>44.285203397407244</v>
      </c>
    </row>
    <row r="20" spans="1:5" x14ac:dyDescent="0.35">
      <c r="A20" s="79">
        <v>39</v>
      </c>
      <c r="B20" s="80">
        <f t="shared" ref="B20:B24" si="2">SUM(7.4/52.14*A20+A20)</f>
        <v>44.53509781357883</v>
      </c>
      <c r="D20" s="96">
        <v>39</v>
      </c>
      <c r="E20" s="97">
        <f t="shared" ref="E20:E24" si="3">SUM(7.4/(52.14-7.4)*D20+D20)</f>
        <v>45.450603486812696</v>
      </c>
    </row>
    <row r="21" spans="1:5" x14ac:dyDescent="0.35">
      <c r="A21" s="79">
        <v>40</v>
      </c>
      <c r="B21" s="80">
        <f t="shared" si="2"/>
        <v>45.677023398542389</v>
      </c>
      <c r="D21" s="96">
        <v>40</v>
      </c>
      <c r="E21" s="97">
        <f t="shared" si="3"/>
        <v>46.616003576218148</v>
      </c>
    </row>
    <row r="22" spans="1:5" x14ac:dyDescent="0.35">
      <c r="A22" s="77">
        <v>41</v>
      </c>
      <c r="B22" s="78">
        <f t="shared" si="2"/>
        <v>46.818948983505948</v>
      </c>
      <c r="D22" s="96">
        <v>41</v>
      </c>
      <c r="E22" s="97">
        <f t="shared" si="3"/>
        <v>47.7814036656236</v>
      </c>
    </row>
    <row r="23" spans="1:5" x14ac:dyDescent="0.35">
      <c r="A23" s="79">
        <v>42</v>
      </c>
      <c r="B23" s="80">
        <f t="shared" si="2"/>
        <v>47.960874568469507</v>
      </c>
      <c r="D23" s="96">
        <v>42</v>
      </c>
      <c r="E23" s="97">
        <f t="shared" si="3"/>
        <v>48.946803755029059</v>
      </c>
    </row>
    <row r="24" spans="1:5" x14ac:dyDescent="0.35">
      <c r="A24" s="79">
        <v>43</v>
      </c>
      <c r="B24" s="80">
        <f t="shared" si="2"/>
        <v>49.102800153433066</v>
      </c>
      <c r="D24" s="96">
        <v>43</v>
      </c>
      <c r="E24" s="97">
        <f t="shared" si="3"/>
        <v>50.112203844434511</v>
      </c>
    </row>
    <row r="25" spans="1:5" ht="15" thickBot="1" x14ac:dyDescent="0.4">
      <c r="A25" s="81"/>
      <c r="B25" s="81"/>
      <c r="D25" s="98"/>
      <c r="E25" s="98"/>
    </row>
    <row r="26" spans="1:5" ht="43" customHeight="1" thickBot="1" x14ac:dyDescent="0.4">
      <c r="A26" s="82" t="s">
        <v>27</v>
      </c>
      <c r="B26" s="83"/>
      <c r="D26" s="99" t="s">
        <v>28</v>
      </c>
      <c r="E26" s="100"/>
    </row>
    <row r="28" spans="1:5" x14ac:dyDescent="0.35">
      <c r="A28" s="88"/>
    </row>
    <row r="29" spans="1:5" x14ac:dyDescent="0.35">
      <c r="A29" s="89"/>
    </row>
  </sheetData>
  <sheetProtection algorithmName="SHA-512" hashValue="kqNtDCnTF7flKRf8WSPBjhTf3WnrpOGI2inQj3W3FfPTZtA56COhZuzV19ucV4IVyXrpn9MI9IFFdQMKvI7WtA==" saltValue="V3PWOUVGMBEk72WNaVPC0w==" spinCount="100000" sheet="1" objects="1" scenarios="1"/>
  <mergeCells count="10">
    <mergeCell ref="A16:B16"/>
    <mergeCell ref="D16:E16"/>
    <mergeCell ref="A26:B26"/>
    <mergeCell ref="D26:E26"/>
    <mergeCell ref="A1:E1"/>
    <mergeCell ref="A2:E2"/>
    <mergeCell ref="A4:B4"/>
    <mergeCell ref="D4:E4"/>
    <mergeCell ref="A14:B14"/>
    <mergeCell ref="D14:E14"/>
  </mergeCells>
  <pageMargins left="0.31496062992125984" right="0.31496062992125984" top="0.74803149606299213" bottom="0.74803149606299213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metadata xmlns="http://www.objective.com/ecm/document/metadata/BBD2BD85151E45F38DBBD52365A3AE84" version="1.0.0">
  <systemFields>
    <field name="Objective-Id">
      <value order="0">A21452056</value>
    </field>
    <field name="Objective-Title">
      <value order="0">In term annual leave calculator 2025</value>
    </field>
    <field name="Objective-Description">
      <value order="0"/>
    </field>
    <field name="Objective-CreationStamp">
      <value order="0">2025-09-05T15:04:01Z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2025-09-19T11:29:58Z</value>
    </field>
    <field name="Objective-Owner">
      <value order="0">Bole, Vera</value>
    </field>
    <field name="Objective-Path">
      <value order="0">Objective Global Folder:WLC File Plan:Human Resources:HR Operations:In-term leave</value>
    </field>
    <field name="Objective-Parent">
      <value order="0">In-term leave</value>
    </field>
    <field name="Objective-State">
      <value order="0">Being Edited</value>
    </field>
    <field name="Objective-VersionId">
      <value order="0">vA27891152</value>
    </field>
    <field name="Objective-Version">
      <value order="0">1.1</value>
    </field>
    <field name="Objective-VersionNumber">
      <value order="0">2</value>
    </field>
    <field name="Objective-VersionComment">
      <value order="0"/>
    </field>
    <field name="Objective-FileNumber">
      <value order="0">qA1196779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4">
      <field name="Objective-Meridio ID">
        <value order="0"/>
      </field>
      <field name="Objective-Author">
        <value order="0"/>
      </field>
      <field name="Objective-Document Date">
        <value order="0"/>
      </field>
      <field name="Objective-Connect Creator">
        <value order="0"/>
      </field>
    </catalogue>
  </catalogues>
</meta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8b7cf50-19c2-4ae2-937a-c8ec876e1a1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174A7667898345B613AC709D98A5B6" ma:contentTypeVersion="18" ma:contentTypeDescription="Create a new document." ma:contentTypeScope="" ma:versionID="e231a626a55f921c6110b2f4f3643471">
  <xsd:schema xmlns:xsd="http://www.w3.org/2001/XMLSchema" xmlns:xs="http://www.w3.org/2001/XMLSchema" xmlns:p="http://schemas.microsoft.com/office/2006/metadata/properties" xmlns:ns3="fccde4d8-308c-430d-813b-62e69db069ca" xmlns:ns4="a8b7cf50-19c2-4ae2-937a-c8ec876e1a1b" targetNamespace="http://schemas.microsoft.com/office/2006/metadata/properties" ma:root="true" ma:fieldsID="1ff34b16248090f050c36d9577ef5204" ns3:_="" ns4:_="">
    <xsd:import namespace="fccde4d8-308c-430d-813b-62e69db069ca"/>
    <xsd:import namespace="a8b7cf50-19c2-4ae2-937a-c8ec876e1a1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de4d8-308c-430d-813b-62e69db069c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7cf50-19c2-4ae2-937a-c8ec876e1a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BBD2BD85151E45F38DBBD52365A3AE84"/>
  </ds:schemaRefs>
</ds:datastoreItem>
</file>

<file path=customXml/itemProps2.xml><?xml version="1.0" encoding="utf-8"?>
<ds:datastoreItem xmlns:ds="http://schemas.openxmlformats.org/officeDocument/2006/customXml" ds:itemID="{682F89B7-4DD1-4A06-8F17-96DF99011863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a8b7cf50-19c2-4ae2-937a-c8ec876e1a1b"/>
    <ds:schemaRef ds:uri="http://schemas.openxmlformats.org/package/2006/metadata/core-properties"/>
    <ds:schemaRef ds:uri="fccde4d8-308c-430d-813b-62e69db069c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AB14B6C-422E-4D35-A09A-0E32017C9A9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5E8029F-BB33-48DF-892C-75941B5928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cde4d8-308c-430d-813b-62e69db069ca"/>
    <ds:schemaRef ds:uri="a8b7cf50-19c2-4ae2-937a-c8ec876e1a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Example</vt:lpstr>
      <vt:lpstr>Paid Weeks per 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Bole, Vera</dc:creator>
  <cp:lastModifiedBy>Bole, Vera</cp:lastModifiedBy>
  <dcterms:created xsi:type="dcterms:W3CDTF">2025-04-08T13:42:07Z</dcterms:created>
  <dcterms:modified xsi:type="dcterms:W3CDTF">2025-09-19T11:50:59Z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0x01010015174A7667898345B613AC709D98A5B6</vt:lpwstr>
  </property>
  <property fmtid="{D5CDD505-2E9C-101B-9397-08002B2CF9AE}" pid="3" name="Customer-Id">
    <vt:lpwstr>BBD2BD85151E45F38DBBD52365A3AE84</vt:lpwstr>
  </property>
  <property fmtid="{D5CDD505-2E9C-101B-9397-08002B2CF9AE}" pid="4" name="Objective-Id">
    <vt:lpwstr>A21452056</vt:lpwstr>
  </property>
  <property fmtid="{D5CDD505-2E9C-101B-9397-08002B2CF9AE}" pid="5" name="Objective-Title">
    <vt:lpwstr>In term annual leave calculator 2025</vt:lpwstr>
  </property>
  <property fmtid="{D5CDD505-2E9C-101B-9397-08002B2CF9AE}" pid="6" name="Objective-Description">
    <vt:lpwstr/>
  </property>
  <property fmtid="{D5CDD505-2E9C-101B-9397-08002B2CF9AE}" pid="7" name="Objective-CreationStamp">
    <vt:filetime>2025-09-05T15:04:01Z</vt:filetime>
  </property>
  <property fmtid="{D5CDD505-2E9C-101B-9397-08002B2CF9AE}" pid="8" name="Objective-IsApproved">
    <vt:bool>false</vt:bool>
  </property>
  <property fmtid="{D5CDD505-2E9C-101B-9397-08002B2CF9AE}" pid="9" name="Objective-IsPublished">
    <vt:bool>false</vt:bool>
  </property>
  <property fmtid="{D5CDD505-2E9C-101B-9397-08002B2CF9AE}" pid="10" name="Objective-DatePublished">
    <vt:lpwstr/>
  </property>
  <property fmtid="{D5CDD505-2E9C-101B-9397-08002B2CF9AE}" pid="11" name="Objective-ModificationStamp">
    <vt:filetime>2025-09-19T11:29:58Z</vt:filetime>
  </property>
  <property fmtid="{D5CDD505-2E9C-101B-9397-08002B2CF9AE}" pid="12" name="Objective-Owner">
    <vt:lpwstr>Bole, Vera</vt:lpwstr>
  </property>
  <property fmtid="{D5CDD505-2E9C-101B-9397-08002B2CF9AE}" pid="13" name="Objective-Path">
    <vt:lpwstr>Objective Global Folder:WLC File Plan:Human Resources:HR Operations:In-term leave:</vt:lpwstr>
  </property>
  <property fmtid="{D5CDD505-2E9C-101B-9397-08002B2CF9AE}" pid="14" name="Objective-Parent">
    <vt:lpwstr>In-term leave</vt:lpwstr>
  </property>
  <property fmtid="{D5CDD505-2E9C-101B-9397-08002B2CF9AE}" pid="15" name="Objective-State">
    <vt:lpwstr>Being Edited</vt:lpwstr>
  </property>
  <property fmtid="{D5CDD505-2E9C-101B-9397-08002B2CF9AE}" pid="16" name="Objective-VersionId">
    <vt:lpwstr>vA27891152</vt:lpwstr>
  </property>
  <property fmtid="{D5CDD505-2E9C-101B-9397-08002B2CF9AE}" pid="17" name="Objective-Version">
    <vt:lpwstr>1.1</vt:lpwstr>
  </property>
  <property fmtid="{D5CDD505-2E9C-101B-9397-08002B2CF9AE}" pid="18" name="Objective-VersionNumber">
    <vt:r8>2</vt:r8>
  </property>
  <property fmtid="{D5CDD505-2E9C-101B-9397-08002B2CF9AE}" pid="19" name="Objective-VersionComment">
    <vt:lpwstr/>
  </property>
  <property fmtid="{D5CDD505-2E9C-101B-9397-08002B2CF9AE}" pid="20" name="Objective-FileNumber">
    <vt:lpwstr>qA1196779</vt:lpwstr>
  </property>
  <property fmtid="{D5CDD505-2E9C-101B-9397-08002B2CF9AE}" pid="21" name="Objective-Classification">
    <vt:lpwstr>[Inherited - OFFICIAL]</vt:lpwstr>
  </property>
  <property fmtid="{D5CDD505-2E9C-101B-9397-08002B2CF9AE}" pid="22" name="Objective-Caveats">
    <vt:lpwstr/>
  </property>
  <property fmtid="{D5CDD505-2E9C-101B-9397-08002B2CF9AE}" pid="23" name="Objective-Meridio ID">
    <vt:lpwstr/>
  </property>
  <property fmtid="{D5CDD505-2E9C-101B-9397-08002B2CF9AE}" pid="24" name="Objective-Author">
    <vt:lpwstr/>
  </property>
  <property fmtid="{D5CDD505-2E9C-101B-9397-08002B2CF9AE}" pid="25" name="Objective-Document Date">
    <vt:lpwstr/>
  </property>
  <property fmtid="{D5CDD505-2E9C-101B-9397-08002B2CF9AE}" pid="26" name="Objective-Connect Creator">
    <vt:lpwstr/>
  </property>
  <property fmtid="{D5CDD505-2E9C-101B-9397-08002B2CF9AE}" pid="27" name="Objective-Comment">
    <vt:lpwstr/>
  </property>
</Properties>
</file>